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735" firstSheet="3" activeTab="3"/>
  </bookViews>
  <sheets>
    <sheet name="Baza oceny" sheetId="15" state="hidden" r:id="rId1"/>
    <sheet name="Baza" sheetId="8" state="hidden" r:id="rId2"/>
    <sheet name="efektywność oczyszczalnia  same" sheetId="10" state="hidden" r:id="rId3"/>
    <sheet name="załącznik nr 1 lista podstawowa" sheetId="4" r:id="rId4"/>
  </sheets>
  <definedNames>
    <definedName name="_xlnm._FilterDatabase" localSheetId="1" hidden="1">Baza!$A$1:$J$1</definedName>
    <definedName name="_xlnm._FilterDatabase" localSheetId="0" hidden="1">'Baza oceny'!$A$1:$J$21</definedName>
    <definedName name="_xlnm._FilterDatabase" localSheetId="2" hidden="1">'efektywność oczyszczalnia  same'!$A$1:$D$1</definedName>
    <definedName name="_xlnm.Print_Area" localSheetId="0">'Baza oceny'!$A$1:$J$28</definedName>
    <definedName name="_xlnm.Print_Area" localSheetId="2">'efektywność oczyszczalnia  same'!$A$1:$L$22</definedName>
    <definedName name="_xlnm.Print_Area" localSheetId="3">'załącznik nr 1 lista podstawowa'!$A$1:$I$24</definedName>
  </definedNames>
  <calcPr calcId="145621"/>
</workbook>
</file>

<file path=xl/calcChain.xml><?xml version="1.0" encoding="utf-8"?>
<calcChain xmlns="http://schemas.openxmlformats.org/spreadsheetml/2006/main">
  <c r="G24" i="4" l="1"/>
  <c r="F24" i="4"/>
  <c r="E24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7" i="4"/>
  <c r="G22" i="15" l="1"/>
  <c r="G23" i="15" s="1"/>
  <c r="F22" i="15"/>
  <c r="E22" i="15"/>
  <c r="I19" i="15"/>
  <c r="I18" i="15"/>
  <c r="I17" i="15"/>
  <c r="I16" i="15"/>
  <c r="I14" i="15"/>
  <c r="I13" i="15"/>
  <c r="I11" i="15"/>
  <c r="I9" i="15"/>
  <c r="I7" i="15"/>
  <c r="I6" i="15"/>
  <c r="I4" i="15"/>
  <c r="I3" i="15"/>
  <c r="I22" i="15" s="1"/>
  <c r="I23" i="15" s="1"/>
  <c r="K3" i="10" l="1"/>
  <c r="K4" i="10"/>
  <c r="K5" i="10"/>
  <c r="K6" i="10"/>
  <c r="K7" i="10"/>
  <c r="K8" i="10"/>
  <c r="K9" i="10"/>
  <c r="K10" i="10"/>
  <c r="K11" i="10"/>
  <c r="K12" i="10"/>
  <c r="K2" i="10"/>
  <c r="J11" i="10"/>
  <c r="J10" i="10"/>
  <c r="J8" i="10"/>
  <c r="J9" i="10"/>
  <c r="J6" i="10"/>
  <c r="J7" i="10"/>
  <c r="J3" i="10"/>
  <c r="J5" i="10"/>
  <c r="J4" i="10"/>
  <c r="J2" i="10"/>
  <c r="G11" i="10"/>
  <c r="G10" i="10"/>
  <c r="G8" i="10"/>
  <c r="G9" i="10"/>
  <c r="G6" i="10"/>
  <c r="G7" i="10"/>
  <c r="G3" i="10"/>
  <c r="G5" i="10"/>
  <c r="G4" i="10"/>
  <c r="G2" i="10"/>
  <c r="N10" i="10"/>
  <c r="N9" i="10"/>
  <c r="O7" i="10"/>
  <c r="O6" i="10"/>
  <c r="O1" i="10"/>
  <c r="H12" i="10"/>
  <c r="M11" i="10"/>
  <c r="H11" i="10"/>
  <c r="H10" i="10"/>
  <c r="H8" i="10"/>
  <c r="H9" i="10"/>
  <c r="H6" i="10"/>
  <c r="H7" i="10"/>
  <c r="O5" i="10"/>
  <c r="H3" i="10"/>
  <c r="H5" i="10"/>
  <c r="H4" i="10"/>
  <c r="H2" i="10"/>
  <c r="G13" i="8" l="1"/>
</calcChain>
</file>

<file path=xl/sharedStrings.xml><?xml version="1.0" encoding="utf-8"?>
<sst xmlns="http://schemas.openxmlformats.org/spreadsheetml/2006/main" count="289" uniqueCount="108">
  <si>
    <t>ID</t>
  </si>
  <si>
    <t>Numer wniosku (sygnatura)</t>
  </si>
  <si>
    <t>Tytuł projektu</t>
  </si>
  <si>
    <t>Wartość ogółem</t>
  </si>
  <si>
    <t>Wydatki kwalifikowalne</t>
  </si>
  <si>
    <t>Wnioskowane dofinansowanie</t>
  </si>
  <si>
    <t>% dofinansowania</t>
  </si>
  <si>
    <t>Plan. data rozp. real</t>
  </si>
  <si>
    <t>Plan. data zakoń. real</t>
  </si>
  <si>
    <t>Nazwa wnioskodawcy</t>
  </si>
  <si>
    <t>RPSW.04.03.00-26-0039/16</t>
  </si>
  <si>
    <t>BUDOWA KANALIZACJI SANITARNEJ – AGLOMERACJA SUCHEDNIÓW – III ETAP</t>
  </si>
  <si>
    <t>GMINA SUCHEDNIÓW</t>
  </si>
  <si>
    <t>RPSW.04.03.00-26-0047/16</t>
  </si>
  <si>
    <t>Budowa oczyszczalni ścieków mechaniczno - biologicznej w Eustachowie o przepustowości Q=600m2 / dobę dla aglomeracji Łopuszno wraz z infrastrukturą towarzysząca</t>
  </si>
  <si>
    <t>GMINA ŁOPUSZNO</t>
  </si>
  <si>
    <t>RPSW.04.03.00-26-0038/16</t>
  </si>
  <si>
    <t>Przebudowa sieci kanalizacyjnej i wodociągowej - Aglomeracja Suchedniów - IV etap</t>
  </si>
  <si>
    <t>RPSW.04.03.00-26-0040/16</t>
  </si>
  <si>
    <t>Kontynuacja budowy kanalizacji sanitarnej w aglomeracji Bukowa</t>
  </si>
  <si>
    <t>GMINA KRASOCIN</t>
  </si>
  <si>
    <t>RPSW.04.03.00-26-0033/16</t>
  </si>
  <si>
    <t>Kompleksowe uporządkowanie gospodarki wodno - ściekowej w aglomeracjach Związku Gmin Gór Świętokrzyskich</t>
  </si>
  <si>
    <t>ZWIĄZEK GMIN GÓR ŚWIĘTOKRZYSKICH</t>
  </si>
  <si>
    <t>RPSW.04.03.00-26-0043/16</t>
  </si>
  <si>
    <t>Uporządkowanie gospodarki wodno-ściekowej na terenie Gminy Kije - przebudowa oczyszczalni ścieków w Umianowicach</t>
  </si>
  <si>
    <t>GMINA KIJE</t>
  </si>
  <si>
    <t>RPSW.04.03.00-26-0036/16</t>
  </si>
  <si>
    <t xml:space="preserve">Rozbudowa i przebudowa oczyszczalni  ścieków w miejscowości Słupia
</t>
  </si>
  <si>
    <t>GMINA PACANÓW</t>
  </si>
  <si>
    <t>RPSW.04.03.00-26-0046/16</t>
  </si>
  <si>
    <t>Budowa kanalizacji sanitarnej w aglomeracji Łopuszno</t>
  </si>
  <si>
    <t>RPSW.04.03.00-26-0045/16</t>
  </si>
  <si>
    <t xml:space="preserve">Rozbudowa sieci kanalizacji sanitarnej w aglomeracji Rudki 
i aglomeracji Nowa Słupia, budowa oczyszczalni ścieków w Starej Słupi oraz uzupełnienie sieci wodociągowej w Gminie Nowa Słupia
</t>
  </si>
  <si>
    <t>GMINA NOWA SŁUPIA</t>
  </si>
  <si>
    <t>RPSW.04.03.00-26-0034/16</t>
  </si>
  <si>
    <t>"Przebudowa oczyszczalni ścieków w Kunowie na działkach oznaczonych nr 3886 i 3888 – obręb Kunów, ul. Łąkowa"</t>
  </si>
  <si>
    <t>GMINA KUNÓW</t>
  </si>
  <si>
    <t>RPSW.04.03.00-26-0048/16</t>
  </si>
  <si>
    <t>Rozbudowa i przebudowa oczyszczalni ścieków w Daleszycach, Gmina Daleszyce</t>
  </si>
  <si>
    <t>GMINA DALESZYCE</t>
  </si>
  <si>
    <t>RPSW.04.03.00-26-0041/16</t>
  </si>
  <si>
    <t>Modernizacja oczyszczalni ścieków wraz z rozbudową sieci kanalizacyjnej i wodociągowej i budową stacji uzdatniania wody na terenie gminy Opatów.</t>
  </si>
  <si>
    <t>GMINA OPATÓW</t>
  </si>
  <si>
    <t>RPSW.04.03.00-26-0052/16</t>
  </si>
  <si>
    <t>Rozbudowa oczyszczalni ścieków w miejscowości Krynki, gmina Brody</t>
  </si>
  <si>
    <t>GMINA BRODY</t>
  </si>
  <si>
    <t>RPSW.04.03.00-26-0053/16</t>
  </si>
  <si>
    <t>Budowa kanalizacji sanitarnej w miejscowości Lubienia, gmina Brody</t>
  </si>
  <si>
    <t>RPSW.04.03.00-26-0054/16</t>
  </si>
  <si>
    <t>Uporządkowanie gospodarki wodno – ściekowej w aglomeracji Oksa w m. Oksa i Popowice</t>
  </si>
  <si>
    <t>GMINA OKSA</t>
  </si>
  <si>
    <t>RPSW.04.03.00-26-0049/16</t>
  </si>
  <si>
    <t>Budowa kanalizacji sanitarnej oraz modernizacja sieci wodociągowej w miejscowości Suków i Kranów w Gminie Daleszyce</t>
  </si>
  <si>
    <t>RPSW.04.03.00-26-0037/16</t>
  </si>
  <si>
    <t>Budowa kanalizacji sanitarnej w aglomeracji Stąporków.</t>
  </si>
  <si>
    <t>GMINA STĄPORKÓW</t>
  </si>
  <si>
    <t>RPSW.04.03.00-26-0051/16</t>
  </si>
  <si>
    <t>Rozbudowa oczyszczalni ścieków wraz z budową wiaty na oczyszczalni w Wojtyniowie</t>
  </si>
  <si>
    <t>GMINA BLIŻYN</t>
  </si>
  <si>
    <t>RPSW.04.03.00-26-0044/16</t>
  </si>
  <si>
    <t>Rozbudowa i przebudowa oczyszczalni ścieków w Oleśnicy</t>
  </si>
  <si>
    <t>GMINA OLEŚNICA</t>
  </si>
  <si>
    <t>RPSW.04.03.00-26-0050/16</t>
  </si>
  <si>
    <t>Budowa sieci kanalizacyjnej w miejscowości Skiby</t>
  </si>
  <si>
    <t>GMINA CHĘCINY</t>
  </si>
  <si>
    <t>MP AL.</t>
  </si>
  <si>
    <t>AD-P TG</t>
  </si>
  <si>
    <t>EF JP</t>
  </si>
  <si>
    <t>Przepustowość oczyszczalni po realizacji inwestycji m3/d</t>
  </si>
  <si>
    <t xml:space="preserve">Efektywność dofinansowania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</si>
  <si>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</si>
  <si>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</si>
  <si>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</si>
  <si>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</si>
  <si>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</si>
  <si>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</si>
  <si>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</si>
  <si>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</si>
  <si>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</si>
  <si>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</si>
  <si>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</si>
  <si>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</si>
  <si>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</si>
  <si>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</si>
  <si>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</si>
  <si>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</si>
  <si>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</si>
  <si>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</si>
  <si>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</si>
  <si>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</si>
  <si>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lp.</t>
  </si>
  <si>
    <t>Liczba punktów</t>
  </si>
  <si>
    <t>Proponowana kwota dofiansowania</t>
  </si>
  <si>
    <t>n/d</t>
  </si>
  <si>
    <t>1200/1950</t>
  </si>
  <si>
    <t>900/1170</t>
  </si>
  <si>
    <t>1500 śr</t>
  </si>
  <si>
    <t>950 śr</t>
  </si>
  <si>
    <t>420/455</t>
  </si>
  <si>
    <t>600 śr</t>
  </si>
  <si>
    <t>151śr</t>
  </si>
  <si>
    <t>-</t>
  </si>
  <si>
    <t>Lp.</t>
  </si>
  <si>
    <t>Suma:</t>
  </si>
  <si>
    <t>Lista warunkowo wybranych projektów w ramach dwuetapowego konkursu zamknietego nr RPSW.04.03.00-IZ.00-070/16 w ramach Osi priorytetowej 4 Dziedzictwo naturalne i kulturowe Działania 4.3 Gospodarka wodno-ściekowa Regionalnego Programu Operacyjnego Województwa Świętokrzyskiego na lata 2014-2020</t>
  </si>
  <si>
    <t xml:space="preserve">Przyznana kwota  dofinansowania z EFRR (PLN)
</t>
  </si>
  <si>
    <t>Załacznik do Uchwały Nr 4343/18 Zarządu Województwa Świętokrzyskiego z dnia 27 września 2018 r. i równocześnie załącznik nr 2 do Uchwały Nr 2781/17 Zarządu Województwa Świętokrzyskiego z dnia 5 lipca 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</si>
</sst>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dd\ mmm\ yyyy"/>
    <numFmt numFmtId="165" formatCode="#,##0.00_ ;\-#,##0.00\ "/>
    <numFmt numFmtId="166" formatCode="0.0000"/>
  </numFmts>
  <fonts count="14" x14ac:knownFonts="1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9"/>
      <name val="Arial"/>
      <family val="1"/>
    </font>
    <font>
      <b/>
      <sz val="9"/>
      <color rgb="FF00B050"/>
      <name val="Arial"/>
      <family val="1"/>
    </font>
    <font>
      <b/>
      <sz val="8"/>
      <name val="Arial"/>
      <family val="1"/>
    </font>
    <font>
      <sz val="11"/>
      <color rgb="FF00B050"/>
      <name val="Arial"/>
      <family val="1"/>
    </font>
    <font>
      <sz val="9"/>
      <name val="Arial"/>
      <family val="1"/>
    </font>
    <font>
      <sz val="10"/>
      <name val="Arial"/>
      <family val="1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1"/>
    </font>
  </fonts>
  <fills count="8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2" fillId="0" borderId="0"/>
  </cellStyleXfs>
  <cellXfs count="104">
    <xf numFmtId="0" fontId="0" fillId="0" borderId="0" xfId="0"/>
    <xf numFmtId="0" fontId="1" fillId="2" borderId="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0" fillId="0" borderId="4" xfId="1" applyFont="1" applyBorder="1" applyAlignment="1">
      <alignment wrapText="1"/>
    </xf>
    <xf numFmtId="165" fontId="0" fillId="0" borderId="4" xfId="1" applyNumberFormat="1" applyFont="1" applyBorder="1"/>
    <xf numFmtId="9" fontId="0" fillId="0" borderId="4" xfId="1" applyNumberFormat="1" applyFont="1" applyBorder="1"/>
    <xf numFmtId="164" fontId="0" fillId="0" borderId="4" xfId="1" applyNumberFormat="1" applyFont="1" applyBorder="1"/>
    <xf numFmtId="0" fontId="0" fillId="0" borderId="6" xfId="1" applyFont="1" applyBorder="1" applyAlignment="1">
      <alignment wrapText="1"/>
    </xf>
    <xf numFmtId="165" fontId="0" fillId="0" borderId="6" xfId="1" applyNumberFormat="1" applyFont="1" applyBorder="1"/>
    <xf numFmtId="9" fontId="0" fillId="0" borderId="6" xfId="1" applyNumberFormat="1" applyFont="1" applyBorder="1"/>
    <xf numFmtId="164" fontId="0" fillId="0" borderId="6" xfId="1" applyNumberFormat="1" applyFont="1" applyBorder="1"/>
    <xf numFmtId="0" fontId="3" fillId="3" borderId="2" xfId="1" applyFont="1" applyFill="1" applyBorder="1" applyAlignment="1">
      <alignment horizontal="center" vertical="center" wrapText="1"/>
    </xf>
    <xf numFmtId="0" fontId="0" fillId="4" borderId="3" xfId="1" applyFont="1" applyFill="1" applyBorder="1" applyAlignment="1">
      <alignment wrapText="1"/>
    </xf>
    <xf numFmtId="0" fontId="0" fillId="4" borderId="4" xfId="1" applyFont="1" applyFill="1" applyBorder="1" applyAlignment="1">
      <alignment wrapText="1"/>
    </xf>
    <xf numFmtId="165" fontId="0" fillId="4" borderId="4" xfId="1" applyNumberFormat="1" applyFont="1" applyFill="1" applyBorder="1"/>
    <xf numFmtId="9" fontId="0" fillId="4" borderId="4" xfId="1" applyNumberFormat="1" applyFont="1" applyFill="1" applyBorder="1"/>
    <xf numFmtId="164" fontId="0" fillId="4" borderId="4" xfId="1" applyNumberFormat="1" applyFont="1" applyFill="1" applyBorder="1"/>
    <xf numFmtId="0" fontId="0" fillId="4" borderId="0" xfId="0" applyFill="1"/>
    <xf numFmtId="165" fontId="4" fillId="4" borderId="5" xfId="0" applyNumberFormat="1" applyFont="1" applyFill="1" applyBorder="1"/>
    <xf numFmtId="165" fontId="4" fillId="0" borderId="5" xfId="0" applyNumberFormat="1" applyFont="1" applyBorder="1"/>
    <xf numFmtId="0" fontId="8" fillId="0" borderId="4" xfId="1" applyNumberFormat="1" applyFont="1" applyBorder="1" applyAlignment="1">
      <alignment horizontal="center" vertical="center" wrapText="1"/>
    </xf>
    <xf numFmtId="0" fontId="0" fillId="0" borderId="4" xfId="1" applyNumberFormat="1" applyFont="1" applyBorder="1" applyAlignment="1">
      <alignment horizontal="center" vertical="center" wrapText="1"/>
    </xf>
    <xf numFmtId="0" fontId="0" fillId="0" borderId="0" xfId="0"/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165" fontId="4" fillId="4" borderId="4" xfId="0" applyNumberFormat="1" applyFont="1" applyFill="1" applyBorder="1"/>
    <xf numFmtId="165" fontId="4" fillId="0" borderId="4" xfId="0" applyNumberFormat="1" applyFont="1" applyBorder="1"/>
    <xf numFmtId="165" fontId="0" fillId="0" borderId="0" xfId="0" applyNumberFormat="1"/>
    <xf numFmtId="0" fontId="0" fillId="5" borderId="3" xfId="1" applyFont="1" applyFill="1" applyBorder="1" applyAlignment="1">
      <alignment wrapText="1"/>
    </xf>
    <xf numFmtId="0" fontId="9" fillId="4" borderId="4" xfId="1" applyFont="1" applyFill="1" applyBorder="1" applyAlignment="1">
      <alignment wrapText="1"/>
    </xf>
    <xf numFmtId="0" fontId="10" fillId="4" borderId="4" xfId="1" applyFont="1" applyFill="1" applyBorder="1" applyAlignment="1">
      <alignment wrapText="1"/>
    </xf>
    <xf numFmtId="0" fontId="0" fillId="4" borderId="4" xfId="1" applyNumberFormat="1" applyFont="1" applyFill="1" applyBorder="1" applyAlignment="1">
      <alignment horizontal="center" vertical="center" wrapText="1"/>
    </xf>
    <xf numFmtId="0" fontId="8" fillId="4" borderId="4" xfId="1" applyNumberFormat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0" fillId="0" borderId="5" xfId="1" applyNumberFormat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0" fillId="4" borderId="9" xfId="1" applyFont="1" applyFill="1" applyBorder="1" applyAlignment="1">
      <alignment wrapText="1"/>
    </xf>
    <xf numFmtId="0" fontId="9" fillId="4" borderId="6" xfId="1" applyFont="1" applyFill="1" applyBorder="1" applyAlignment="1">
      <alignment wrapText="1"/>
    </xf>
    <xf numFmtId="0" fontId="10" fillId="4" borderId="6" xfId="1" applyFont="1" applyFill="1" applyBorder="1" applyAlignment="1">
      <alignment wrapText="1"/>
    </xf>
    <xf numFmtId="0" fontId="0" fillId="4" borderId="6" xfId="1" applyNumberFormat="1" applyFont="1" applyFill="1" applyBorder="1" applyAlignment="1">
      <alignment horizontal="center" vertical="center" wrapText="1"/>
    </xf>
    <xf numFmtId="0" fontId="8" fillId="4" borderId="6" xfId="1" applyNumberFormat="1" applyFont="1" applyFill="1" applyBorder="1" applyAlignment="1">
      <alignment horizontal="center" vertical="center" wrapText="1"/>
    </xf>
    <xf numFmtId="0" fontId="0" fillId="4" borderId="10" xfId="1" applyNumberFormat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wrapText="1"/>
    </xf>
    <xf numFmtId="0" fontId="2" fillId="4" borderId="4" xfId="1" applyNumberFormat="1" applyFont="1" applyFill="1" applyBorder="1" applyAlignment="1">
      <alignment horizontal="center" vertical="center" wrapText="1"/>
    </xf>
    <xf numFmtId="0" fontId="2" fillId="4" borderId="5" xfId="1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44" fontId="2" fillId="4" borderId="4" xfId="2" applyFont="1" applyFill="1" applyBorder="1" applyAlignment="1">
      <alignment horizontal="center" vertical="center" wrapText="1"/>
    </xf>
    <xf numFmtId="44" fontId="0" fillId="4" borderId="6" xfId="2" applyFont="1" applyFill="1" applyBorder="1" applyAlignment="1">
      <alignment horizontal="center" vertical="center" wrapText="1"/>
    </xf>
    <xf numFmtId="44" fontId="2" fillId="4" borderId="6" xfId="2" applyFont="1" applyFill="1" applyBorder="1" applyAlignment="1">
      <alignment horizontal="center" vertical="center" wrapText="1"/>
    </xf>
    <xf numFmtId="44" fontId="0" fillId="4" borderId="4" xfId="2" applyFont="1" applyFill="1" applyBorder="1" applyAlignment="1">
      <alignment horizontal="center" vertical="center" wrapText="1"/>
    </xf>
    <xf numFmtId="0" fontId="0" fillId="4" borderId="5" xfId="1" applyNumberFormat="1" applyFont="1" applyFill="1" applyBorder="1" applyAlignment="1">
      <alignment horizontal="center" vertical="center" wrapText="1"/>
    </xf>
    <xf numFmtId="2" fontId="0" fillId="4" borderId="0" xfId="0" applyNumberFormat="1" applyFill="1"/>
    <xf numFmtId="166" fontId="0" fillId="4" borderId="0" xfId="0" applyNumberFormat="1" applyFill="1"/>
    <xf numFmtId="0" fontId="0" fillId="5" borderId="4" xfId="1" applyFont="1" applyFill="1" applyBorder="1" applyAlignment="1">
      <alignment wrapText="1"/>
    </xf>
    <xf numFmtId="0" fontId="0" fillId="5" borderId="4" xfId="0" applyFill="1" applyBorder="1"/>
    <xf numFmtId="44" fontId="4" fillId="5" borderId="4" xfId="2" applyFont="1" applyFill="1" applyBorder="1"/>
    <xf numFmtId="0" fontId="3" fillId="3" borderId="7" xfId="1" applyFont="1" applyFill="1" applyBorder="1" applyAlignment="1">
      <alignment horizontal="center" vertical="center" wrapText="1"/>
    </xf>
    <xf numFmtId="0" fontId="4" fillId="5" borderId="4" xfId="2" applyNumberFormat="1" applyFont="1" applyFill="1" applyBorder="1"/>
    <xf numFmtId="0" fontId="4" fillId="5" borderId="4" xfId="0" applyNumberFormat="1" applyFont="1" applyFill="1" applyBorder="1" applyAlignment="1">
      <alignment horizontal="center"/>
    </xf>
    <xf numFmtId="0" fontId="0" fillId="0" borderId="0" xfId="0"/>
    <xf numFmtId="44" fontId="0" fillId="5" borderId="4" xfId="2" applyFont="1" applyFill="1" applyBorder="1"/>
    <xf numFmtId="44" fontId="3" fillId="3" borderId="11" xfId="2" applyFont="1" applyFill="1" applyBorder="1" applyAlignment="1">
      <alignment horizontal="center" vertical="center" wrapText="1"/>
    </xf>
    <xf numFmtId="44" fontId="0" fillId="0" borderId="0" xfId="2" applyFont="1"/>
    <xf numFmtId="0" fontId="0" fillId="6" borderId="4" xfId="0" applyFill="1" applyBorder="1"/>
    <xf numFmtId="44" fontId="0" fillId="6" borderId="4" xfId="2" applyFont="1" applyFill="1" applyBorder="1"/>
    <xf numFmtId="44" fontId="4" fillId="6" borderId="4" xfId="2" applyFont="1" applyFill="1" applyBorder="1"/>
    <xf numFmtId="44" fontId="0" fillId="0" borderId="0" xfId="0" applyNumberFormat="1"/>
    <xf numFmtId="0" fontId="4" fillId="5" borderId="7" xfId="0" applyNumberFormat="1" applyFont="1" applyFill="1" applyBorder="1" applyAlignment="1">
      <alignment horizontal="center"/>
    </xf>
    <xf numFmtId="44" fontId="4" fillId="5" borderId="4" xfId="0" applyNumberFormat="1" applyFont="1" applyFill="1" applyBorder="1" applyAlignment="1">
      <alignment horizontal="center"/>
    </xf>
    <xf numFmtId="0" fontId="0" fillId="7" borderId="3" xfId="1" applyFont="1" applyFill="1" applyBorder="1" applyAlignment="1">
      <alignment wrapText="1"/>
    </xf>
    <xf numFmtId="0" fontId="9" fillId="7" borderId="4" xfId="1" applyFont="1" applyFill="1" applyBorder="1" applyAlignment="1">
      <alignment wrapText="1"/>
    </xf>
    <xf numFmtId="0" fontId="10" fillId="7" borderId="4" xfId="1" applyFont="1" applyFill="1" applyBorder="1" applyAlignment="1">
      <alignment wrapText="1"/>
    </xf>
    <xf numFmtId="44" fontId="0" fillId="7" borderId="4" xfId="2" applyFont="1" applyFill="1" applyBorder="1" applyAlignment="1">
      <alignment horizontal="center" vertical="center" wrapText="1"/>
    </xf>
    <xf numFmtId="44" fontId="2" fillId="7" borderId="4" xfId="2" applyFont="1" applyFill="1" applyBorder="1" applyAlignment="1">
      <alignment horizontal="center" vertical="center" wrapText="1"/>
    </xf>
    <xf numFmtId="0" fontId="8" fillId="7" borderId="4" xfId="1" applyNumberFormat="1" applyFont="1" applyFill="1" applyBorder="1" applyAlignment="1">
      <alignment horizontal="center" vertical="center" wrapText="1"/>
    </xf>
    <xf numFmtId="0" fontId="2" fillId="7" borderId="4" xfId="1" applyNumberFormat="1" applyFont="1" applyFill="1" applyBorder="1" applyAlignment="1">
      <alignment horizontal="center" vertical="center" wrapText="1"/>
    </xf>
    <xf numFmtId="0" fontId="2" fillId="4" borderId="6" xfId="1" applyNumberFormat="1" applyFont="1" applyFill="1" applyBorder="1" applyAlignment="1">
      <alignment horizontal="center" vertical="center" wrapText="1"/>
    </xf>
    <xf numFmtId="0" fontId="0" fillId="7" borderId="4" xfId="1" applyNumberFormat="1" applyFont="1" applyFill="1" applyBorder="1" applyAlignment="1">
      <alignment horizontal="center" vertical="center" wrapText="1"/>
    </xf>
    <xf numFmtId="0" fontId="0" fillId="7" borderId="5" xfId="1" applyNumberFormat="1" applyFont="1" applyFill="1" applyBorder="1" applyAlignment="1">
      <alignment horizontal="center" vertical="center" wrapText="1"/>
    </xf>
    <xf numFmtId="0" fontId="0" fillId="7" borderId="0" xfId="0" applyFill="1"/>
    <xf numFmtId="0" fontId="0" fillId="0" borderId="0" xfId="0"/>
    <xf numFmtId="0" fontId="10" fillId="5" borderId="4" xfId="1" applyFont="1" applyFill="1" applyBorder="1" applyAlignment="1">
      <alignment horizontal="left" vertical="center" wrapText="1"/>
    </xf>
    <xf numFmtId="0" fontId="10" fillId="5" borderId="4" xfId="1" applyFont="1" applyFill="1" applyBorder="1" applyAlignment="1">
      <alignment wrapText="1"/>
    </xf>
    <xf numFmtId="0" fontId="0" fillId="0" borderId="0" xfId="0"/>
    <xf numFmtId="0" fontId="10" fillId="5" borderId="14" xfId="1" applyFont="1" applyFill="1" applyBorder="1" applyAlignment="1">
      <alignment wrapText="1"/>
    </xf>
    <xf numFmtId="0" fontId="10" fillId="5" borderId="3" xfId="1" applyFont="1" applyFill="1" applyBorder="1" applyAlignment="1">
      <alignment vertical="center" wrapText="1"/>
    </xf>
    <xf numFmtId="0" fontId="10" fillId="5" borderId="4" xfId="1" applyFont="1" applyFill="1" applyBorder="1" applyAlignment="1">
      <alignment vertical="center" wrapText="1"/>
    </xf>
    <xf numFmtId="44" fontId="10" fillId="5" borderId="4" xfId="2" applyFont="1" applyFill="1" applyBorder="1" applyAlignment="1">
      <alignment horizontal="center" vertical="center" wrapText="1"/>
    </xf>
    <xf numFmtId="0" fontId="10" fillId="5" borderId="4" xfId="1" applyNumberFormat="1" applyFont="1" applyFill="1" applyBorder="1" applyAlignment="1">
      <alignment horizontal="center" vertical="center" wrapText="1"/>
    </xf>
    <xf numFmtId="0" fontId="10" fillId="5" borderId="13" xfId="1" applyFont="1" applyFill="1" applyBorder="1" applyAlignment="1">
      <alignment vertical="center" wrapText="1"/>
    </xf>
    <xf numFmtId="0" fontId="10" fillId="0" borderId="7" xfId="0" applyFont="1" applyBorder="1"/>
    <xf numFmtId="44" fontId="13" fillId="0" borderId="12" xfId="0" applyNumberFormat="1" applyFont="1" applyBorder="1" applyAlignment="1">
      <alignment vertical="center"/>
    </xf>
    <xf numFmtId="44" fontId="13" fillId="0" borderId="4" xfId="0" applyNumberFormat="1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165" fontId="10" fillId="5" borderId="4" xfId="2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3" fillId="5" borderId="15" xfId="1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/>
    </xf>
    <xf numFmtId="0" fontId="10" fillId="0" borderId="12" xfId="0" applyFont="1" applyBorder="1" applyAlignment="1">
      <alignment horizontal="center"/>
    </xf>
  </cellXfs>
  <cellStyles count="4">
    <cellStyle name="Normal" xfId="1"/>
    <cellStyle name="Normalny" xfId="0" builtinId="0"/>
    <cellStyle name="Normalny 2" xfId="3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view="pageBreakPreview" topLeftCell="A4" zoomScale="90" zoomScaleNormal="100" zoomScaleSheetLayoutView="90" workbookViewId="0">
      <selection activeCell="F12" sqref="F12"/>
    </sheetView>
  </sheetViews>
  <sheetFormatPr defaultRowHeight="14.25" x14ac:dyDescent="0.2"/>
  <cols>
    <col min="1" max="1" width="4.375" style="85" customWidth="1"/>
    <col min="2" max="2" width="12.875" style="85" customWidth="1"/>
    <col min="3" max="3" width="16.625" style="85" customWidth="1"/>
    <col min="4" max="4" width="32.625" style="85" customWidth="1"/>
    <col min="5" max="5" width="17.375" style="85" customWidth="1"/>
    <col min="6" max="6" width="18.375" style="85" customWidth="1"/>
    <col min="7" max="7" width="17.75" style="85" customWidth="1"/>
    <col min="8" max="8" width="13.375" style="85" customWidth="1"/>
    <col min="9" max="9" width="16.75" style="85" customWidth="1"/>
    <col min="10" max="10" width="13.25" style="85" customWidth="1"/>
    <col min="11" max="11" width="12" style="85" customWidth="1"/>
    <col min="12" max="13" width="8.5" style="85" customWidth="1"/>
    <col min="14" max="16384" width="9" style="85"/>
  </cols>
  <sheetData>
    <row r="1" spans="1:14" ht="45.75" thickTop="1" x14ac:dyDescent="0.2">
      <c r="A1" s="38" t="s">
        <v>91</v>
      </c>
      <c r="B1" s="39" t="s">
        <v>1</v>
      </c>
      <c r="C1" s="39" t="s">
        <v>9</v>
      </c>
      <c r="D1" s="39" t="s">
        <v>2</v>
      </c>
      <c r="E1" s="39" t="s">
        <v>3</v>
      </c>
      <c r="F1" s="39" t="s">
        <v>4</v>
      </c>
      <c r="G1" s="39" t="s">
        <v>5</v>
      </c>
      <c r="H1" s="40" t="s">
        <v>92</v>
      </c>
      <c r="I1" s="40" t="s">
        <v>93</v>
      </c>
      <c r="J1" s="33"/>
      <c r="K1" s="34"/>
      <c r="L1" s="35"/>
      <c r="M1" s="36"/>
    </row>
    <row r="2" spans="1:14" ht="38.25" x14ac:dyDescent="0.2">
      <c r="A2" s="74" t="s">
        <v>71</v>
      </c>
      <c r="B2" s="75" t="s">
        <v>21</v>
      </c>
      <c r="C2" s="75" t="s">
        <v>23</v>
      </c>
      <c r="D2" s="76" t="s">
        <v>22</v>
      </c>
      <c r="E2" s="77">
        <v>9898106.9700000007</v>
      </c>
      <c r="F2" s="78">
        <v>9639002.3300000001</v>
      </c>
      <c r="G2" s="77">
        <v>7711201.8600000003</v>
      </c>
      <c r="H2" s="82" t="s">
        <v>102</v>
      </c>
      <c r="I2" s="77" t="s">
        <v>94</v>
      </c>
      <c r="J2" s="79"/>
      <c r="K2" s="20"/>
      <c r="L2" s="21"/>
      <c r="M2" s="37"/>
      <c r="N2" s="85" t="s">
        <v>66</v>
      </c>
    </row>
    <row r="3" spans="1:14" s="17" customFormat="1" ht="38.25" x14ac:dyDescent="0.2">
      <c r="A3" s="12" t="s">
        <v>72</v>
      </c>
      <c r="B3" s="29" t="s">
        <v>35</v>
      </c>
      <c r="C3" s="29" t="s">
        <v>37</v>
      </c>
      <c r="D3" s="30" t="s">
        <v>36</v>
      </c>
      <c r="E3" s="54">
        <v>15904551.34</v>
      </c>
      <c r="F3" s="51">
        <v>9181799.9600000009</v>
      </c>
      <c r="G3" s="54">
        <v>7345439.96</v>
      </c>
      <c r="H3" s="48">
        <v>52</v>
      </c>
      <c r="I3" s="54">
        <f>G3</f>
        <v>7345439.96</v>
      </c>
      <c r="J3" s="32"/>
      <c r="K3" s="32"/>
      <c r="L3" s="31"/>
      <c r="M3" s="55"/>
      <c r="N3" s="17" t="s">
        <v>67</v>
      </c>
    </row>
    <row r="4" spans="1:14" s="17" customFormat="1" ht="38.25" x14ac:dyDescent="0.2">
      <c r="A4" s="12" t="s">
        <v>73</v>
      </c>
      <c r="B4" s="29" t="s">
        <v>27</v>
      </c>
      <c r="C4" s="29" t="s">
        <v>29</v>
      </c>
      <c r="D4" s="30" t="s">
        <v>28</v>
      </c>
      <c r="E4" s="54">
        <v>4420767.5999999996</v>
      </c>
      <c r="F4" s="51">
        <v>3375026.16</v>
      </c>
      <c r="G4" s="54">
        <v>2700020.92</v>
      </c>
      <c r="H4" s="48">
        <v>44</v>
      </c>
      <c r="I4" s="54">
        <f>G4</f>
        <v>2700020.92</v>
      </c>
      <c r="J4" s="32"/>
      <c r="K4" s="32"/>
      <c r="L4" s="31"/>
      <c r="M4" s="55"/>
      <c r="N4" s="17" t="s">
        <v>67</v>
      </c>
    </row>
    <row r="5" spans="1:14" s="84" customFormat="1" ht="32.25" customHeight="1" x14ac:dyDescent="0.2">
      <c r="A5" s="74" t="s">
        <v>74</v>
      </c>
      <c r="B5" s="75" t="s">
        <v>54</v>
      </c>
      <c r="C5" s="75" t="s">
        <v>56</v>
      </c>
      <c r="D5" s="76" t="s">
        <v>55</v>
      </c>
      <c r="E5" s="77">
        <v>977835.02</v>
      </c>
      <c r="F5" s="78">
        <v>798727.66</v>
      </c>
      <c r="G5" s="77">
        <v>638982.13</v>
      </c>
      <c r="H5" s="80">
        <v>38</v>
      </c>
      <c r="I5" s="77">
        <v>0</v>
      </c>
      <c r="J5" s="79"/>
      <c r="K5" s="79"/>
      <c r="L5" s="82"/>
      <c r="M5" s="83"/>
      <c r="N5" s="84" t="s">
        <v>66</v>
      </c>
    </row>
    <row r="6" spans="1:14" s="17" customFormat="1" ht="38.25" x14ac:dyDescent="0.2">
      <c r="A6" s="12" t="s">
        <v>75</v>
      </c>
      <c r="B6" s="29" t="s">
        <v>16</v>
      </c>
      <c r="C6" s="29" t="s">
        <v>12</v>
      </c>
      <c r="D6" s="30" t="s">
        <v>17</v>
      </c>
      <c r="E6" s="54">
        <v>1873905.21</v>
      </c>
      <c r="F6" s="51">
        <v>1394632.49</v>
      </c>
      <c r="G6" s="54">
        <v>1115705.99</v>
      </c>
      <c r="H6" s="48">
        <v>44</v>
      </c>
      <c r="I6" s="54">
        <f>G6</f>
        <v>1115705.99</v>
      </c>
      <c r="J6" s="32"/>
      <c r="K6" s="32"/>
      <c r="L6" s="31"/>
      <c r="M6" s="55"/>
      <c r="N6" s="17" t="s">
        <v>68</v>
      </c>
    </row>
    <row r="7" spans="1:14" s="17" customFormat="1" ht="38.25" x14ac:dyDescent="0.2">
      <c r="A7" s="12" t="s">
        <v>76</v>
      </c>
      <c r="B7" s="29" t="s">
        <v>10</v>
      </c>
      <c r="C7" s="29" t="s">
        <v>12</v>
      </c>
      <c r="D7" s="30" t="s">
        <v>11</v>
      </c>
      <c r="E7" s="54">
        <v>2884512.55</v>
      </c>
      <c r="F7" s="51">
        <v>2353524.35</v>
      </c>
      <c r="G7" s="54">
        <v>1882819</v>
      </c>
      <c r="H7" s="48">
        <v>48</v>
      </c>
      <c r="I7" s="54">
        <f>G7</f>
        <v>1882819</v>
      </c>
      <c r="J7" s="32"/>
      <c r="K7" s="32"/>
      <c r="L7" s="31"/>
      <c r="M7" s="55"/>
      <c r="N7" s="17" t="s">
        <v>66</v>
      </c>
    </row>
    <row r="8" spans="1:14" s="17" customFormat="1" ht="50.25" customHeight="1" x14ac:dyDescent="0.2">
      <c r="A8" s="12" t="s">
        <v>77</v>
      </c>
      <c r="B8" s="29" t="s">
        <v>18</v>
      </c>
      <c r="C8" s="29" t="s">
        <v>20</v>
      </c>
      <c r="D8" s="30" t="s">
        <v>19</v>
      </c>
      <c r="E8" s="54">
        <v>3708724.43</v>
      </c>
      <c r="F8" s="51">
        <v>3015223.11</v>
      </c>
      <c r="G8" s="54">
        <v>2412178.48</v>
      </c>
      <c r="H8" s="48">
        <v>48</v>
      </c>
      <c r="I8" s="54">
        <v>2412178.48</v>
      </c>
      <c r="J8" s="32"/>
      <c r="K8" s="32"/>
      <c r="L8" s="31"/>
      <c r="M8" s="55"/>
      <c r="N8" s="17" t="s">
        <v>66</v>
      </c>
    </row>
    <row r="9" spans="1:14" s="17" customFormat="1" ht="51" x14ac:dyDescent="0.2">
      <c r="A9" s="12" t="s">
        <v>78</v>
      </c>
      <c r="B9" s="29" t="s">
        <v>41</v>
      </c>
      <c r="C9" s="29" t="s">
        <v>43</v>
      </c>
      <c r="D9" s="30" t="s">
        <v>42</v>
      </c>
      <c r="E9" s="51">
        <v>15789133.619999999</v>
      </c>
      <c r="F9" s="51">
        <v>10268176.550000001</v>
      </c>
      <c r="G9" s="51">
        <v>8214541.2400000002</v>
      </c>
      <c r="H9" s="48">
        <v>46</v>
      </c>
      <c r="I9" s="54">
        <f>G9</f>
        <v>8214541.2400000002</v>
      </c>
      <c r="J9" s="32"/>
      <c r="K9" s="32"/>
      <c r="L9" s="31"/>
      <c r="M9" s="55"/>
      <c r="N9" s="17" t="s">
        <v>68</v>
      </c>
    </row>
    <row r="10" spans="1:14" s="50" customFormat="1" ht="51" x14ac:dyDescent="0.2">
      <c r="A10" s="47" t="s">
        <v>79</v>
      </c>
      <c r="B10" s="29" t="s">
        <v>24</v>
      </c>
      <c r="C10" s="29" t="s">
        <v>26</v>
      </c>
      <c r="D10" s="30" t="s">
        <v>25</v>
      </c>
      <c r="E10" s="51">
        <v>2303040</v>
      </c>
      <c r="F10" s="51">
        <v>1864790.91</v>
      </c>
      <c r="G10" s="51">
        <v>1491832.73</v>
      </c>
      <c r="H10" s="48">
        <v>47</v>
      </c>
      <c r="I10" s="51">
        <v>1491832.73</v>
      </c>
      <c r="J10" s="48"/>
      <c r="K10" s="48"/>
      <c r="L10" s="48"/>
      <c r="M10" s="49"/>
      <c r="N10" s="50" t="s">
        <v>68</v>
      </c>
    </row>
    <row r="11" spans="1:14" s="84" customFormat="1" ht="25.5" x14ac:dyDescent="0.2">
      <c r="A11" s="12" t="s">
        <v>80</v>
      </c>
      <c r="B11" s="29" t="s">
        <v>60</v>
      </c>
      <c r="C11" s="29" t="s">
        <v>62</v>
      </c>
      <c r="D11" s="30" t="s">
        <v>61</v>
      </c>
      <c r="E11" s="54">
        <v>3954450</v>
      </c>
      <c r="F11" s="51">
        <v>3052100</v>
      </c>
      <c r="G11" s="54">
        <v>2441680</v>
      </c>
      <c r="H11" s="48">
        <v>44</v>
      </c>
      <c r="I11" s="54">
        <f>G11</f>
        <v>2441680</v>
      </c>
      <c r="J11" s="32"/>
      <c r="K11" s="79"/>
      <c r="L11" s="82"/>
      <c r="M11" s="83"/>
      <c r="N11" s="84" t="s">
        <v>66</v>
      </c>
    </row>
    <row r="12" spans="1:14" s="17" customFormat="1" ht="89.25" x14ac:dyDescent="0.2">
      <c r="A12" s="12" t="s">
        <v>81</v>
      </c>
      <c r="B12" s="29" t="s">
        <v>32</v>
      </c>
      <c r="C12" s="29" t="s">
        <v>34</v>
      </c>
      <c r="D12" s="30" t="s">
        <v>33</v>
      </c>
      <c r="E12" s="54">
        <v>27738184.760000002</v>
      </c>
      <c r="F12" s="51">
        <v>13816837.970000001</v>
      </c>
      <c r="G12" s="54">
        <v>11053470.380000001</v>
      </c>
      <c r="H12" s="48">
        <v>61</v>
      </c>
      <c r="I12" s="54">
        <v>11053470.380000001</v>
      </c>
      <c r="J12" s="32"/>
      <c r="K12" s="32"/>
      <c r="L12" s="31"/>
      <c r="M12" s="55"/>
      <c r="N12" s="17" t="s">
        <v>68</v>
      </c>
    </row>
    <row r="13" spans="1:14" s="17" customFormat="1" ht="25.5" x14ac:dyDescent="0.2">
      <c r="A13" s="12" t="s">
        <v>82</v>
      </c>
      <c r="B13" s="29" t="s">
        <v>30</v>
      </c>
      <c r="C13" s="29" t="s">
        <v>15</v>
      </c>
      <c r="D13" s="30" t="s">
        <v>31</v>
      </c>
      <c r="E13" s="54">
        <v>11761523.01</v>
      </c>
      <c r="F13" s="51">
        <v>7901470.6200000001</v>
      </c>
      <c r="G13" s="54">
        <v>6110264.5899999999</v>
      </c>
      <c r="H13" s="48">
        <v>54</v>
      </c>
      <c r="I13" s="54">
        <f>G13</f>
        <v>6110264.5899999999</v>
      </c>
      <c r="J13" s="32"/>
      <c r="K13" s="32"/>
      <c r="L13" s="31"/>
      <c r="M13" s="55"/>
      <c r="N13" s="17" t="s">
        <v>67</v>
      </c>
    </row>
    <row r="14" spans="1:14" s="84" customFormat="1" ht="63.75" x14ac:dyDescent="0.2">
      <c r="A14" s="74" t="s">
        <v>83</v>
      </c>
      <c r="B14" s="75" t="s">
        <v>13</v>
      </c>
      <c r="C14" s="75" t="s">
        <v>15</v>
      </c>
      <c r="D14" s="76" t="s">
        <v>14</v>
      </c>
      <c r="E14" s="77">
        <v>8710001</v>
      </c>
      <c r="F14" s="78">
        <v>6042760.5599999996</v>
      </c>
      <c r="G14" s="77">
        <v>4834208.45</v>
      </c>
      <c r="H14" s="80">
        <v>39</v>
      </c>
      <c r="I14" s="77">
        <f>G14</f>
        <v>4834208.45</v>
      </c>
      <c r="J14" s="79"/>
      <c r="K14" s="79"/>
      <c r="L14" s="82"/>
      <c r="M14" s="83"/>
      <c r="N14" s="84" t="s">
        <v>67</v>
      </c>
    </row>
    <row r="15" spans="1:14" s="17" customFormat="1" ht="38.25" x14ac:dyDescent="0.2">
      <c r="A15" s="12" t="s">
        <v>84</v>
      </c>
      <c r="B15" s="29" t="s">
        <v>38</v>
      </c>
      <c r="C15" s="29" t="s">
        <v>40</v>
      </c>
      <c r="D15" s="30" t="s">
        <v>39</v>
      </c>
      <c r="E15" s="54">
        <v>10025942.460000001</v>
      </c>
      <c r="F15" s="51">
        <v>7442911.4100000001</v>
      </c>
      <c r="G15" s="54">
        <v>5954329.1299999999</v>
      </c>
      <c r="H15" s="48">
        <v>45</v>
      </c>
      <c r="I15" s="54">
        <v>5954329.1299999999</v>
      </c>
      <c r="J15" s="32"/>
      <c r="K15" s="32"/>
      <c r="L15" s="31"/>
      <c r="M15" s="55"/>
      <c r="N15" s="17" t="s">
        <v>68</v>
      </c>
    </row>
    <row r="16" spans="1:14" s="17" customFormat="1" ht="51" x14ac:dyDescent="0.2">
      <c r="A16" s="12" t="s">
        <v>85</v>
      </c>
      <c r="B16" s="29" t="s">
        <v>52</v>
      </c>
      <c r="C16" s="29" t="s">
        <v>40</v>
      </c>
      <c r="D16" s="30" t="s">
        <v>53</v>
      </c>
      <c r="E16" s="54">
        <v>6838561.0499999998</v>
      </c>
      <c r="F16" s="51">
        <v>4579596.87</v>
      </c>
      <c r="G16" s="54">
        <v>3663677.5</v>
      </c>
      <c r="H16" s="48">
        <v>49</v>
      </c>
      <c r="I16" s="54">
        <f>G16</f>
        <v>3663677.5</v>
      </c>
      <c r="J16" s="32"/>
      <c r="K16" s="32"/>
      <c r="L16" s="31"/>
      <c r="M16" s="55"/>
      <c r="N16" s="17" t="s">
        <v>67</v>
      </c>
    </row>
    <row r="17" spans="1:14" s="17" customFormat="1" ht="25.5" x14ac:dyDescent="0.2">
      <c r="A17" s="12" t="s">
        <v>86</v>
      </c>
      <c r="B17" s="29" t="s">
        <v>63</v>
      </c>
      <c r="C17" s="29" t="s">
        <v>65</v>
      </c>
      <c r="D17" s="30" t="s">
        <v>64</v>
      </c>
      <c r="E17" s="54">
        <v>556556</v>
      </c>
      <c r="F17" s="51">
        <v>447200</v>
      </c>
      <c r="G17" s="54">
        <v>357760</v>
      </c>
      <c r="H17" s="48">
        <v>52</v>
      </c>
      <c r="I17" s="54">
        <f>G17</f>
        <v>357760</v>
      </c>
      <c r="J17" s="32"/>
      <c r="K17" s="32"/>
      <c r="L17" s="31"/>
      <c r="M17" s="55"/>
      <c r="N17" s="17" t="s">
        <v>67</v>
      </c>
    </row>
    <row r="18" spans="1:14" s="17" customFormat="1" ht="38.25" x14ac:dyDescent="0.2">
      <c r="A18" s="12" t="s">
        <v>87</v>
      </c>
      <c r="B18" s="29" t="s">
        <v>57</v>
      </c>
      <c r="C18" s="29" t="s">
        <v>59</v>
      </c>
      <c r="D18" s="30" t="s">
        <v>58</v>
      </c>
      <c r="E18" s="54">
        <v>2643226.2400000002</v>
      </c>
      <c r="F18" s="51">
        <v>2163549.79</v>
      </c>
      <c r="G18" s="54">
        <v>1730839.83</v>
      </c>
      <c r="H18" s="48">
        <v>54</v>
      </c>
      <c r="I18" s="54">
        <f>G18</f>
        <v>1730839.83</v>
      </c>
      <c r="J18" s="32"/>
      <c r="K18" s="32"/>
      <c r="L18" s="31"/>
      <c r="M18" s="55"/>
      <c r="N18" s="17" t="s">
        <v>68</v>
      </c>
    </row>
    <row r="19" spans="1:14" s="17" customFormat="1" ht="25.5" x14ac:dyDescent="0.2">
      <c r="A19" s="12" t="s">
        <v>88</v>
      </c>
      <c r="B19" s="29" t="s">
        <v>44</v>
      </c>
      <c r="C19" s="29" t="s">
        <v>46</v>
      </c>
      <c r="D19" s="30" t="s">
        <v>45</v>
      </c>
      <c r="E19" s="54">
        <v>8995787.2699999996</v>
      </c>
      <c r="F19" s="51">
        <v>6582164.9199999999</v>
      </c>
      <c r="G19" s="54">
        <v>5265731.93</v>
      </c>
      <c r="H19" s="48">
        <v>50</v>
      </c>
      <c r="I19" s="54">
        <f>G19</f>
        <v>5265731.93</v>
      </c>
      <c r="J19" s="32"/>
      <c r="K19" s="32"/>
      <c r="L19" s="31"/>
      <c r="M19" s="55"/>
      <c r="N19" s="17" t="s">
        <v>66</v>
      </c>
    </row>
    <row r="20" spans="1:14" s="17" customFormat="1" ht="25.5" x14ac:dyDescent="0.2">
      <c r="A20" s="12" t="s">
        <v>89</v>
      </c>
      <c r="B20" s="29" t="s">
        <v>47</v>
      </c>
      <c r="C20" s="29" t="s">
        <v>46</v>
      </c>
      <c r="D20" s="30" t="s">
        <v>48</v>
      </c>
      <c r="E20" s="54">
        <v>10617916.310000001</v>
      </c>
      <c r="F20" s="51">
        <v>7534404.3499999996</v>
      </c>
      <c r="G20" s="54">
        <v>6027523.4800000004</v>
      </c>
      <c r="H20" s="48">
        <v>56</v>
      </c>
      <c r="I20" s="54">
        <v>6027523.4800000004</v>
      </c>
      <c r="J20" s="32"/>
      <c r="K20" s="32"/>
      <c r="L20" s="31"/>
      <c r="M20" s="55"/>
      <c r="N20" s="17" t="s">
        <v>66</v>
      </c>
    </row>
    <row r="21" spans="1:14" s="17" customFormat="1" ht="45.75" customHeight="1" thickBot="1" x14ac:dyDescent="0.25">
      <c r="A21" s="41" t="s">
        <v>90</v>
      </c>
      <c r="B21" s="42" t="s">
        <v>49</v>
      </c>
      <c r="C21" s="42" t="s">
        <v>51</v>
      </c>
      <c r="D21" s="43" t="s">
        <v>50</v>
      </c>
      <c r="E21" s="52">
        <v>24600682.899999999</v>
      </c>
      <c r="F21" s="53">
        <v>16424455.93</v>
      </c>
      <c r="G21" s="52">
        <v>13139564.74</v>
      </c>
      <c r="H21" s="81">
        <v>44</v>
      </c>
      <c r="I21" s="52">
        <v>13138134.34</v>
      </c>
      <c r="J21" s="45"/>
      <c r="K21" s="45"/>
      <c r="L21" s="44"/>
      <c r="M21" s="46"/>
      <c r="N21" s="17" t="s">
        <v>67</v>
      </c>
    </row>
    <row r="22" spans="1:14" ht="45.75" customHeight="1" thickTop="1" x14ac:dyDescent="0.2">
      <c r="E22" s="71">
        <f>SUM(E3:E21)</f>
        <v>164305300.76999998</v>
      </c>
      <c r="F22" s="71">
        <f>SUM(F3:F21)</f>
        <v>108239353.61000001</v>
      </c>
      <c r="G22" s="71">
        <f>SUM(G3:G21)</f>
        <v>86380570.480000004</v>
      </c>
      <c r="I22" s="71">
        <f>SUM(I3:I21)</f>
        <v>85740157.950000018</v>
      </c>
    </row>
    <row r="23" spans="1:14" x14ac:dyDescent="0.2">
      <c r="G23" s="71">
        <f>G22+G2</f>
        <v>94091772.340000004</v>
      </c>
      <c r="I23" s="71">
        <f>I22-G2</f>
        <v>78028956.090000018</v>
      </c>
    </row>
  </sheetData>
  <autoFilter ref="A1:J21">
    <sortState ref="A2:L23">
      <sortCondition ref="B1"/>
    </sortState>
  </autoFilter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&amp;CMetodologia kryterium "Strategiczne znaczenie projektu dla danego obszaru" Konkurs nr RPSW.04.03.00-26-70/16 Działnie 4.3 RPOWŚ 2014-2020</oddHeader>
  </headerFooter>
  <rowBreaks count="1" manualBreakCount="1">
    <brk id="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opLeftCell="A7" workbookViewId="0">
      <selection activeCell="L12" sqref="L12"/>
    </sheetView>
  </sheetViews>
  <sheetFormatPr defaultRowHeight="14.25" x14ac:dyDescent="0.2"/>
  <cols>
    <col min="1" max="1" width="9" style="22"/>
    <col min="2" max="2" width="21.875" style="22" customWidth="1"/>
    <col min="3" max="3" width="20.5" style="22" customWidth="1"/>
    <col min="4" max="4" width="30.25" style="22" customWidth="1"/>
    <col min="5" max="5" width="15.375" style="22" customWidth="1"/>
    <col min="6" max="6" width="15.875" style="22" customWidth="1"/>
    <col min="7" max="7" width="16.25" style="22" customWidth="1"/>
    <col min="8" max="8" width="9" style="22"/>
    <col min="9" max="10" width="11.25" style="22" customWidth="1"/>
    <col min="11" max="12" width="19.375" style="22" customWidth="1"/>
    <col min="13" max="16384" width="9" style="22"/>
  </cols>
  <sheetData>
    <row r="1" spans="1:13" ht="63.75" thickTop="1" x14ac:dyDescent="0.2">
      <c r="A1" s="1" t="s">
        <v>0</v>
      </c>
      <c r="B1" s="2" t="s">
        <v>1</v>
      </c>
      <c r="C1" s="2" t="s">
        <v>9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3" t="s">
        <v>93</v>
      </c>
      <c r="L1" s="24" t="s">
        <v>92</v>
      </c>
    </row>
    <row r="2" spans="1:13" s="17" customFormat="1" ht="59.25" x14ac:dyDescent="0.35">
      <c r="A2" s="28">
        <v>1</v>
      </c>
      <c r="B2" s="13" t="s">
        <v>35</v>
      </c>
      <c r="C2" s="13" t="s">
        <v>37</v>
      </c>
      <c r="D2" s="13" t="s">
        <v>36</v>
      </c>
      <c r="E2" s="14">
        <v>15904551.34</v>
      </c>
      <c r="F2" s="14">
        <v>12303095.210000001</v>
      </c>
      <c r="G2" s="14">
        <v>9842476.1699999999</v>
      </c>
      <c r="H2" s="15">
        <v>0.8</v>
      </c>
      <c r="I2" s="16">
        <v>42521</v>
      </c>
      <c r="J2" s="16">
        <v>43830</v>
      </c>
      <c r="K2" s="25"/>
      <c r="L2" s="18"/>
      <c r="M2" s="17" t="s">
        <v>67</v>
      </c>
    </row>
    <row r="3" spans="1:13" s="17" customFormat="1" ht="59.25" x14ac:dyDescent="0.35">
      <c r="A3" s="28">
        <v>2</v>
      </c>
      <c r="B3" s="13" t="s">
        <v>27</v>
      </c>
      <c r="C3" s="13" t="s">
        <v>29</v>
      </c>
      <c r="D3" s="13" t="s">
        <v>28</v>
      </c>
      <c r="E3" s="14">
        <v>4420767.5999999996</v>
      </c>
      <c r="F3" s="14">
        <v>3446359.04</v>
      </c>
      <c r="G3" s="14">
        <v>2757087.23</v>
      </c>
      <c r="H3" s="15">
        <v>0.8</v>
      </c>
      <c r="I3" s="16">
        <v>42767</v>
      </c>
      <c r="J3" s="16">
        <v>43830</v>
      </c>
      <c r="K3" s="25"/>
      <c r="L3" s="18"/>
      <c r="M3" s="17" t="s">
        <v>67</v>
      </c>
    </row>
    <row r="4" spans="1:13" ht="73.5" x14ac:dyDescent="0.35">
      <c r="A4" s="28">
        <v>3</v>
      </c>
      <c r="B4" s="3" t="s">
        <v>41</v>
      </c>
      <c r="C4" s="3" t="s">
        <v>43</v>
      </c>
      <c r="D4" s="3" t="s">
        <v>42</v>
      </c>
      <c r="E4" s="4">
        <v>15789133.619999999</v>
      </c>
      <c r="F4" s="4">
        <v>13521534.65</v>
      </c>
      <c r="G4" s="4">
        <v>10817227.720000001</v>
      </c>
      <c r="H4" s="5">
        <v>0.8</v>
      </c>
      <c r="I4" s="6">
        <v>42767</v>
      </c>
      <c r="J4" s="6">
        <v>44195</v>
      </c>
      <c r="K4" s="26"/>
      <c r="L4" s="19"/>
      <c r="M4" s="22" t="s">
        <v>68</v>
      </c>
    </row>
    <row r="5" spans="1:13" ht="59.25" x14ac:dyDescent="0.35">
      <c r="A5" s="28">
        <v>4</v>
      </c>
      <c r="B5" s="3" t="s">
        <v>24</v>
      </c>
      <c r="C5" s="3" t="s">
        <v>26</v>
      </c>
      <c r="D5" s="3" t="s">
        <v>25</v>
      </c>
      <c r="E5" s="4">
        <v>2303040</v>
      </c>
      <c r="F5" s="4">
        <v>1867790.91</v>
      </c>
      <c r="G5" s="4">
        <v>1494232.73</v>
      </c>
      <c r="H5" s="5">
        <v>0.8</v>
      </c>
      <c r="I5" s="6">
        <v>43101</v>
      </c>
      <c r="J5" s="6">
        <v>43646</v>
      </c>
      <c r="K5" s="26"/>
      <c r="L5" s="19"/>
      <c r="M5" s="22" t="s">
        <v>68</v>
      </c>
    </row>
    <row r="6" spans="1:13" ht="39.75" customHeight="1" x14ac:dyDescent="0.35">
      <c r="A6" s="28">
        <v>5</v>
      </c>
      <c r="B6" s="3" t="s">
        <v>60</v>
      </c>
      <c r="C6" s="3" t="s">
        <v>62</v>
      </c>
      <c r="D6" s="3" t="s">
        <v>61</v>
      </c>
      <c r="E6" s="4">
        <v>3954450</v>
      </c>
      <c r="F6" s="4">
        <v>3052100</v>
      </c>
      <c r="G6" s="4">
        <v>2441680</v>
      </c>
      <c r="H6" s="5">
        <v>0.8</v>
      </c>
      <c r="I6" s="6">
        <v>42814</v>
      </c>
      <c r="J6" s="6">
        <v>43465</v>
      </c>
      <c r="K6" s="26"/>
      <c r="L6" s="19"/>
      <c r="M6" s="22" t="s">
        <v>66</v>
      </c>
    </row>
    <row r="7" spans="1:13" ht="116.25" x14ac:dyDescent="0.35">
      <c r="A7" s="28">
        <v>6</v>
      </c>
      <c r="B7" s="3" t="s">
        <v>32</v>
      </c>
      <c r="C7" s="3" t="s">
        <v>34</v>
      </c>
      <c r="D7" s="3" t="s">
        <v>33</v>
      </c>
      <c r="E7" s="4">
        <v>27738184.760000002</v>
      </c>
      <c r="F7" s="4">
        <v>19353585.489999998</v>
      </c>
      <c r="G7" s="4">
        <v>15482868.390000001</v>
      </c>
      <c r="H7" s="5">
        <v>0.8</v>
      </c>
      <c r="I7" s="6">
        <v>42415</v>
      </c>
      <c r="J7" s="6">
        <v>44196</v>
      </c>
      <c r="K7" s="26"/>
      <c r="L7" s="19"/>
      <c r="M7" s="22" t="s">
        <v>68</v>
      </c>
    </row>
    <row r="8" spans="1:13" s="17" customFormat="1" ht="87.75" x14ac:dyDescent="0.35">
      <c r="A8" s="28">
        <v>7</v>
      </c>
      <c r="B8" s="13" t="s">
        <v>13</v>
      </c>
      <c r="C8" s="13" t="s">
        <v>15</v>
      </c>
      <c r="D8" s="13" t="s">
        <v>14</v>
      </c>
      <c r="E8" s="14">
        <v>8710001</v>
      </c>
      <c r="F8" s="14">
        <v>6541200</v>
      </c>
      <c r="G8" s="14">
        <v>5232960</v>
      </c>
      <c r="H8" s="15">
        <v>0.8</v>
      </c>
      <c r="I8" s="16">
        <v>42284</v>
      </c>
      <c r="J8" s="16">
        <v>43465</v>
      </c>
      <c r="K8" s="25"/>
      <c r="L8" s="18"/>
      <c r="M8" s="17" t="s">
        <v>67</v>
      </c>
    </row>
    <row r="9" spans="1:13" ht="45" x14ac:dyDescent="0.35">
      <c r="A9" s="28">
        <v>8</v>
      </c>
      <c r="B9" s="3" t="s">
        <v>38</v>
      </c>
      <c r="C9" s="3" t="s">
        <v>40</v>
      </c>
      <c r="D9" s="3" t="s">
        <v>39</v>
      </c>
      <c r="E9" s="4">
        <v>10025942.460000001</v>
      </c>
      <c r="F9" s="4">
        <v>7939105.5</v>
      </c>
      <c r="G9" s="4">
        <v>6351284.4000000004</v>
      </c>
      <c r="H9" s="5">
        <v>0.8</v>
      </c>
      <c r="I9" s="6">
        <v>42521</v>
      </c>
      <c r="J9" s="6">
        <v>43830</v>
      </c>
      <c r="K9" s="26"/>
      <c r="L9" s="19"/>
      <c r="M9" s="22" t="s">
        <v>68</v>
      </c>
    </row>
    <row r="10" spans="1:13" ht="45" x14ac:dyDescent="0.35">
      <c r="A10" s="28">
        <v>9</v>
      </c>
      <c r="B10" s="3" t="s">
        <v>57</v>
      </c>
      <c r="C10" s="3" t="s">
        <v>59</v>
      </c>
      <c r="D10" s="3" t="s">
        <v>58</v>
      </c>
      <c r="E10" s="4">
        <v>2643226.2400000002</v>
      </c>
      <c r="F10" s="4">
        <v>2163549.79</v>
      </c>
      <c r="G10" s="4">
        <v>1730839.83</v>
      </c>
      <c r="H10" s="5">
        <v>0.8</v>
      </c>
      <c r="I10" s="6">
        <v>42968</v>
      </c>
      <c r="J10" s="6">
        <v>43738</v>
      </c>
      <c r="K10" s="26"/>
      <c r="L10" s="19"/>
      <c r="M10" s="22" t="s">
        <v>68</v>
      </c>
    </row>
    <row r="11" spans="1:13" ht="45" x14ac:dyDescent="0.35">
      <c r="A11" s="28">
        <v>10</v>
      </c>
      <c r="B11" s="3" t="s">
        <v>44</v>
      </c>
      <c r="C11" s="3" t="s">
        <v>46</v>
      </c>
      <c r="D11" s="3" t="s">
        <v>45</v>
      </c>
      <c r="E11" s="4">
        <v>8995787.2699999996</v>
      </c>
      <c r="F11" s="4">
        <v>6585600.6500000004</v>
      </c>
      <c r="G11" s="4">
        <v>5268480.5199999996</v>
      </c>
      <c r="H11" s="5">
        <v>0.8</v>
      </c>
      <c r="I11" s="6">
        <v>41719</v>
      </c>
      <c r="J11" s="6">
        <v>43738</v>
      </c>
      <c r="K11" s="26"/>
      <c r="L11" s="19"/>
      <c r="M11" s="22" t="s">
        <v>66</v>
      </c>
    </row>
    <row r="12" spans="1:13" ht="45.75" thickBot="1" x14ac:dyDescent="0.4">
      <c r="A12" s="28">
        <v>11</v>
      </c>
      <c r="B12" s="7" t="s">
        <v>49</v>
      </c>
      <c r="C12" s="7" t="s">
        <v>51</v>
      </c>
      <c r="D12" s="7" t="s">
        <v>50</v>
      </c>
      <c r="E12" s="8">
        <v>24600682.899999999</v>
      </c>
      <c r="F12" s="8">
        <v>17064473.699999999</v>
      </c>
      <c r="G12" s="8">
        <v>13651578.960000001</v>
      </c>
      <c r="H12" s="9">
        <v>0.8</v>
      </c>
      <c r="I12" s="10">
        <v>43009</v>
      </c>
      <c r="J12" s="10">
        <v>44104</v>
      </c>
      <c r="K12" s="26"/>
      <c r="L12" s="19"/>
      <c r="M12" s="22" t="s">
        <v>67</v>
      </c>
    </row>
    <row r="13" spans="1:13" ht="15" thickTop="1" x14ac:dyDescent="0.2">
      <c r="G13" s="27">
        <f>SUM(G2:G12)</f>
        <v>75070715.949999988</v>
      </c>
    </row>
  </sheetData>
  <autoFilter ref="A1:J1">
    <sortState ref="A2:L23">
      <sortCondition ref="B1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view="pageBreakPreview" topLeftCell="C10" zoomScale="90" zoomScaleNormal="100" zoomScaleSheetLayoutView="90" workbookViewId="0">
      <selection activeCell="F7" sqref="F7"/>
    </sheetView>
  </sheetViews>
  <sheetFormatPr defaultRowHeight="14.25" x14ac:dyDescent="0.2"/>
  <cols>
    <col min="1" max="1" width="9.125" style="64" bestFit="1" customWidth="1"/>
    <col min="2" max="2" width="21.875" style="64" customWidth="1"/>
    <col min="3" max="3" width="20.5" style="64" customWidth="1"/>
    <col min="4" max="4" width="30.25" style="64" customWidth="1"/>
    <col min="5" max="5" width="16" style="64" customWidth="1"/>
    <col min="6" max="6" width="16" style="67" customWidth="1"/>
    <col min="7" max="8" width="20.25" style="64" customWidth="1"/>
    <col min="9" max="12" width="19.375" style="64" customWidth="1"/>
    <col min="13" max="13" width="11" style="64" bestFit="1" customWidth="1"/>
    <col min="14" max="14" width="10.375" style="64" bestFit="1" customWidth="1"/>
    <col min="15" max="15" width="13.5" style="64" bestFit="1" customWidth="1"/>
    <col min="16" max="16384" width="9" style="64"/>
  </cols>
  <sheetData>
    <row r="1" spans="1:15" ht="63.75" thickTop="1" x14ac:dyDescent="0.2">
      <c r="A1" s="1" t="s">
        <v>0</v>
      </c>
      <c r="B1" s="2" t="s">
        <v>1</v>
      </c>
      <c r="C1" s="2" t="s">
        <v>9</v>
      </c>
      <c r="D1" s="2" t="s">
        <v>2</v>
      </c>
      <c r="E1" s="11" t="s">
        <v>69</v>
      </c>
      <c r="F1" s="66"/>
      <c r="G1" s="23" t="s">
        <v>70</v>
      </c>
      <c r="H1" s="61"/>
      <c r="I1" s="61" t="s">
        <v>92</v>
      </c>
      <c r="J1" s="23" t="s">
        <v>70</v>
      </c>
      <c r="K1" s="23"/>
      <c r="L1" s="23"/>
      <c r="O1" s="64">
        <f>160000+1716000+320000+80000</f>
        <v>2276000</v>
      </c>
    </row>
    <row r="2" spans="1:15" s="17" customFormat="1" ht="45" x14ac:dyDescent="0.35">
      <c r="A2" s="58">
        <v>1</v>
      </c>
      <c r="B2" s="58" t="s">
        <v>57</v>
      </c>
      <c r="C2" s="58" t="s">
        <v>59</v>
      </c>
      <c r="D2" s="58" t="s">
        <v>58</v>
      </c>
      <c r="E2" s="59">
        <v>840</v>
      </c>
      <c r="F2" s="65">
        <v>1663639.83</v>
      </c>
      <c r="G2" s="60">
        <f>F2/840</f>
        <v>1980.5236071428571</v>
      </c>
      <c r="H2" s="62">
        <f t="shared" ref="H2:H12" si="0">A2/11</f>
        <v>9.0909090909090912E-2</v>
      </c>
      <c r="I2" s="72">
        <v>4</v>
      </c>
      <c r="J2" s="73">
        <f>F2/1050</f>
        <v>1584.4188857142858</v>
      </c>
      <c r="K2" s="63">
        <f>A2/11</f>
        <v>9.0909090909090912E-2</v>
      </c>
      <c r="L2" s="63">
        <v>4</v>
      </c>
      <c r="M2" s="17" t="s">
        <v>67</v>
      </c>
    </row>
    <row r="3" spans="1:15" s="17" customFormat="1" ht="73.5" x14ac:dyDescent="0.35">
      <c r="A3" s="58">
        <v>2</v>
      </c>
      <c r="B3" s="58" t="s">
        <v>41</v>
      </c>
      <c r="C3" s="58" t="s">
        <v>43</v>
      </c>
      <c r="D3" s="58" t="s">
        <v>42</v>
      </c>
      <c r="E3" s="59" t="s">
        <v>95</v>
      </c>
      <c r="F3" s="65">
        <v>5008110.2</v>
      </c>
      <c r="G3" s="60">
        <f>F3/1200</f>
        <v>4173.4251666666669</v>
      </c>
      <c r="H3" s="62">
        <f t="shared" si="0"/>
        <v>0.18181818181818182</v>
      </c>
      <c r="I3" s="72">
        <v>3</v>
      </c>
      <c r="J3" s="73">
        <f>F3/1950</f>
        <v>2568.261641025641</v>
      </c>
      <c r="K3" s="63">
        <f t="shared" ref="K3:K12" si="1">A3/11</f>
        <v>0.18181818181818182</v>
      </c>
      <c r="L3" s="63">
        <v>4</v>
      </c>
      <c r="M3" s="17" t="s">
        <v>67</v>
      </c>
    </row>
    <row r="4" spans="1:15" s="17" customFormat="1" ht="59.25" x14ac:dyDescent="0.35">
      <c r="A4" s="58">
        <v>3</v>
      </c>
      <c r="B4" s="58" t="s">
        <v>24</v>
      </c>
      <c r="C4" s="58" t="s">
        <v>26</v>
      </c>
      <c r="D4" s="58" t="s">
        <v>25</v>
      </c>
      <c r="E4" s="59">
        <v>505</v>
      </c>
      <c r="F4" s="65">
        <v>1392800</v>
      </c>
      <c r="G4" s="60">
        <f>F4/505</f>
        <v>2758.0198019801978</v>
      </c>
      <c r="H4" s="62">
        <f t="shared" si="0"/>
        <v>0.27272727272727271</v>
      </c>
      <c r="I4" s="72">
        <v>4</v>
      </c>
      <c r="J4" s="73">
        <f>F4/505</f>
        <v>2758.0198019801978</v>
      </c>
      <c r="K4" s="63">
        <f t="shared" si="1"/>
        <v>0.27272727272727271</v>
      </c>
      <c r="L4" s="63">
        <v>3</v>
      </c>
      <c r="M4" s="17" t="s">
        <v>68</v>
      </c>
      <c r="O4" s="57">
        <v>5008110.2023999998</v>
      </c>
    </row>
    <row r="5" spans="1:15" s="17" customFormat="1" ht="30.75" x14ac:dyDescent="0.35">
      <c r="A5" s="58">
        <v>4</v>
      </c>
      <c r="B5" s="58" t="s">
        <v>60</v>
      </c>
      <c r="C5" s="58" t="s">
        <v>62</v>
      </c>
      <c r="D5" s="58" t="s">
        <v>61</v>
      </c>
      <c r="E5" s="59">
        <v>600</v>
      </c>
      <c r="F5" s="65">
        <v>2276000</v>
      </c>
      <c r="G5" s="60">
        <f>F5/700</f>
        <v>3251.4285714285716</v>
      </c>
      <c r="H5" s="62">
        <f t="shared" si="0"/>
        <v>0.36363636363636365</v>
      </c>
      <c r="I5" s="72">
        <v>3</v>
      </c>
      <c r="J5" s="73">
        <f>F5/700</f>
        <v>3251.4285714285716</v>
      </c>
      <c r="K5" s="63">
        <f t="shared" si="1"/>
        <v>0.36363636363636365</v>
      </c>
      <c r="L5" s="63">
        <v>3</v>
      </c>
      <c r="M5" s="17" t="s">
        <v>68</v>
      </c>
      <c r="O5" s="17">
        <f>1491832.73/505</f>
        <v>2954.1242178217822</v>
      </c>
    </row>
    <row r="6" spans="1:15" s="17" customFormat="1" ht="45" x14ac:dyDescent="0.35">
      <c r="A6" s="58">
        <v>5</v>
      </c>
      <c r="B6" s="58" t="s">
        <v>44</v>
      </c>
      <c r="C6" s="58" t="s">
        <v>46</v>
      </c>
      <c r="D6" s="58" t="s">
        <v>45</v>
      </c>
      <c r="E6" s="59" t="s">
        <v>96</v>
      </c>
      <c r="F6" s="65">
        <v>5056367.43</v>
      </c>
      <c r="G6" s="60">
        <f>F6/900</f>
        <v>5618.1860333333334</v>
      </c>
      <c r="H6" s="62">
        <f t="shared" si="0"/>
        <v>0.45454545454545453</v>
      </c>
      <c r="I6" s="72">
        <v>2</v>
      </c>
      <c r="J6" s="73">
        <f>F6/1170</f>
        <v>4321.6815641025642</v>
      </c>
      <c r="K6" s="63">
        <f t="shared" si="1"/>
        <v>0.45454545454545453</v>
      </c>
      <c r="L6" s="63">
        <v>3</v>
      </c>
      <c r="M6" s="17" t="s">
        <v>68</v>
      </c>
      <c r="O6" s="17">
        <f>5635803.1+1583319.03</f>
        <v>7219122.1299999999</v>
      </c>
    </row>
    <row r="7" spans="1:15" s="17" customFormat="1" ht="59.25" x14ac:dyDescent="0.35">
      <c r="A7" s="58">
        <v>6</v>
      </c>
      <c r="B7" s="58" t="s">
        <v>35</v>
      </c>
      <c r="C7" s="58" t="s">
        <v>37</v>
      </c>
      <c r="D7" s="58" t="s">
        <v>36</v>
      </c>
      <c r="E7" s="59" t="s">
        <v>97</v>
      </c>
      <c r="F7" s="65">
        <v>7219122.1299999999</v>
      </c>
      <c r="G7" s="60">
        <f>F7/1500</f>
        <v>4812.7480866666665</v>
      </c>
      <c r="H7" s="62">
        <f t="shared" si="0"/>
        <v>0.54545454545454541</v>
      </c>
      <c r="I7" s="72">
        <v>3</v>
      </c>
      <c r="J7" s="73">
        <f>F7/1500</f>
        <v>4812.7480866666665</v>
      </c>
      <c r="K7" s="63">
        <f t="shared" si="1"/>
        <v>0.54545454545454541</v>
      </c>
      <c r="L7" s="63">
        <v>2</v>
      </c>
      <c r="M7" s="17" t="s">
        <v>67</v>
      </c>
      <c r="O7" s="17">
        <f>102690.86+4953676.57</f>
        <v>5056367.4300000006</v>
      </c>
    </row>
    <row r="8" spans="1:15" s="17" customFormat="1" ht="59.25" x14ac:dyDescent="0.35">
      <c r="A8" s="58">
        <v>7</v>
      </c>
      <c r="B8" s="58" t="s">
        <v>27</v>
      </c>
      <c r="C8" s="58" t="s">
        <v>29</v>
      </c>
      <c r="D8" s="58" t="s">
        <v>28</v>
      </c>
      <c r="E8" s="68" t="s">
        <v>99</v>
      </c>
      <c r="F8" s="69">
        <v>2648000</v>
      </c>
      <c r="G8" s="70">
        <f>F8/420</f>
        <v>6304.7619047619046</v>
      </c>
      <c r="H8" s="62">
        <f t="shared" si="0"/>
        <v>0.63636363636363635</v>
      </c>
      <c r="I8" s="72">
        <v>2</v>
      </c>
      <c r="J8" s="73">
        <f>F8/455</f>
        <v>5819.7802197802193</v>
      </c>
      <c r="K8" s="63">
        <f t="shared" si="1"/>
        <v>0.63636363636363635</v>
      </c>
      <c r="L8" s="63">
        <v>2</v>
      </c>
      <c r="M8" s="17" t="s">
        <v>68</v>
      </c>
      <c r="N8" s="56">
        <v>1730839.83</v>
      </c>
    </row>
    <row r="9" spans="1:15" s="17" customFormat="1" ht="45" x14ac:dyDescent="0.35">
      <c r="A9" s="58">
        <v>8</v>
      </c>
      <c r="B9" s="58" t="s">
        <v>38</v>
      </c>
      <c r="C9" s="58" t="s">
        <v>40</v>
      </c>
      <c r="D9" s="58" t="s">
        <v>39</v>
      </c>
      <c r="E9" s="59" t="s">
        <v>98</v>
      </c>
      <c r="F9" s="65">
        <v>5656089</v>
      </c>
      <c r="G9" s="60">
        <f>F9/950</f>
        <v>5953.7778947368424</v>
      </c>
      <c r="H9" s="62">
        <f t="shared" si="0"/>
        <v>0.72727272727272729</v>
      </c>
      <c r="I9" s="72">
        <v>2</v>
      </c>
      <c r="J9" s="73">
        <f>F9/950</f>
        <v>5953.7778947368424</v>
      </c>
      <c r="K9" s="63">
        <f t="shared" si="1"/>
        <v>0.72727272727272729</v>
      </c>
      <c r="L9" s="63">
        <v>2</v>
      </c>
      <c r="M9" s="17" t="s">
        <v>66</v>
      </c>
      <c r="N9" s="17">
        <f>1401800+1246200</f>
        <v>2648000</v>
      </c>
    </row>
    <row r="10" spans="1:15" s="17" customFormat="1" ht="87.75" x14ac:dyDescent="0.35">
      <c r="A10" s="58">
        <v>9</v>
      </c>
      <c r="B10" s="58" t="s">
        <v>13</v>
      </c>
      <c r="C10" s="58" t="s">
        <v>15</v>
      </c>
      <c r="D10" s="58" t="s">
        <v>14</v>
      </c>
      <c r="E10" s="59" t="s">
        <v>100</v>
      </c>
      <c r="F10" s="65">
        <v>4460106.4000000004</v>
      </c>
      <c r="G10" s="60">
        <f>F10/600</f>
        <v>7433.510666666667</v>
      </c>
      <c r="H10" s="62">
        <f t="shared" si="0"/>
        <v>0.81818181818181823</v>
      </c>
      <c r="I10" s="72">
        <v>1</v>
      </c>
      <c r="J10" s="73">
        <f>F10/600</f>
        <v>7433.510666666667</v>
      </c>
      <c r="K10" s="63">
        <f t="shared" si="1"/>
        <v>0.81818181818181823</v>
      </c>
      <c r="L10" s="63">
        <v>1</v>
      </c>
      <c r="M10" s="17" t="s">
        <v>67</v>
      </c>
      <c r="N10" s="17">
        <f>4460106.4</f>
        <v>4460106.4000000004</v>
      </c>
    </row>
    <row r="11" spans="1:15" ht="45" x14ac:dyDescent="0.35">
      <c r="A11" s="58">
        <v>10</v>
      </c>
      <c r="B11" s="58" t="s">
        <v>49</v>
      </c>
      <c r="C11" s="58" t="s">
        <v>51</v>
      </c>
      <c r="D11" s="58" t="s">
        <v>50</v>
      </c>
      <c r="E11" s="59" t="s">
        <v>101</v>
      </c>
      <c r="F11" s="65">
        <v>1435798.15</v>
      </c>
      <c r="G11" s="60">
        <f>F11/151</f>
        <v>9508.5970198675495</v>
      </c>
      <c r="H11" s="62">
        <f t="shared" si="0"/>
        <v>0.90909090909090906</v>
      </c>
      <c r="I11" s="72">
        <v>1</v>
      </c>
      <c r="J11" s="73">
        <f>F11/151</f>
        <v>9508.5970198675495</v>
      </c>
      <c r="K11" s="63">
        <f t="shared" si="1"/>
        <v>0.90909090909090906</v>
      </c>
      <c r="L11" s="63">
        <v>1</v>
      </c>
      <c r="M11" s="71" t="e">
        <f>F11/E11</f>
        <v>#VALUE!</v>
      </c>
    </row>
    <row r="12" spans="1:15" ht="116.25" x14ac:dyDescent="0.35">
      <c r="A12" s="58">
        <v>11</v>
      </c>
      <c r="B12" s="58" t="s">
        <v>32</v>
      </c>
      <c r="C12" s="58" t="s">
        <v>34</v>
      </c>
      <c r="D12" s="58" t="s">
        <v>33</v>
      </c>
      <c r="E12" s="59">
        <v>631</v>
      </c>
      <c r="F12" s="65"/>
      <c r="G12" s="60" t="s">
        <v>94</v>
      </c>
      <c r="H12" s="62">
        <f t="shared" si="0"/>
        <v>1</v>
      </c>
      <c r="I12" s="72">
        <v>1</v>
      </c>
      <c r="J12" s="63" t="s">
        <v>94</v>
      </c>
      <c r="K12" s="63">
        <f t="shared" si="1"/>
        <v>1</v>
      </c>
      <c r="L12" s="63">
        <v>1</v>
      </c>
    </row>
  </sheetData>
  <autoFilter ref="A1:D1">
    <sortState ref="A2:L23">
      <sortCondition ref="B1"/>
    </sortState>
  </autoFilter>
  <sortState ref="A2:L12">
    <sortCondition ref="J2:J12"/>
  </sortState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5"/>
  <sheetViews>
    <sheetView tabSelected="1" view="pageBreakPreview" zoomScale="90" zoomScaleNormal="100" zoomScaleSheetLayoutView="90" workbookViewId="0">
      <selection activeCell="A3" sqref="A3:I3"/>
    </sheetView>
  </sheetViews>
  <sheetFormatPr defaultRowHeight="14.25" x14ac:dyDescent="0.2"/>
  <cols>
    <col min="1" max="1" width="4.375" style="88" customWidth="1"/>
    <col min="2" max="2" width="26.875" style="88" customWidth="1"/>
    <col min="3" max="3" width="16.625" style="88" customWidth="1"/>
    <col min="4" max="4" width="32.625" style="88" customWidth="1"/>
    <col min="5" max="5" width="17.375" style="88" customWidth="1"/>
    <col min="6" max="6" width="18.375" style="88" customWidth="1"/>
    <col min="7" max="7" width="17.75" style="88" customWidth="1"/>
    <col min="8" max="8" width="16" style="88" customWidth="1"/>
    <col min="9" max="9" width="13.375" style="88" customWidth="1"/>
    <col min="10" max="16384" width="9" style="88"/>
  </cols>
  <sheetData>
    <row r="3" spans="1:9" ht="38.25" customHeight="1" x14ac:dyDescent="0.25">
      <c r="A3" s="100" t="s">
        <v>107</v>
      </c>
      <c r="B3" s="100"/>
      <c r="C3" s="100"/>
      <c r="D3" s="100"/>
      <c r="E3" s="100"/>
      <c r="F3" s="100"/>
      <c r="G3" s="100"/>
      <c r="H3" s="100"/>
      <c r="I3" s="100"/>
    </row>
    <row r="4" spans="1:9" ht="45.75" customHeight="1" x14ac:dyDescent="0.25">
      <c r="A4" s="100" t="s">
        <v>105</v>
      </c>
      <c r="B4" s="100"/>
      <c r="C4" s="100"/>
      <c r="D4" s="100"/>
      <c r="E4" s="100"/>
      <c r="F4" s="100"/>
      <c r="G4" s="100"/>
      <c r="H4" s="100"/>
      <c r="I4" s="100"/>
    </row>
    <row r="5" spans="1:9" ht="34.5" customHeight="1" thickBot="1" x14ac:dyDescent="0.25"/>
    <row r="6" spans="1:9" ht="60.75" thickTop="1" x14ac:dyDescent="0.2">
      <c r="A6" s="38" t="s">
        <v>103</v>
      </c>
      <c r="B6" s="39" t="s">
        <v>1</v>
      </c>
      <c r="C6" s="39" t="s">
        <v>9</v>
      </c>
      <c r="D6" s="39" t="s">
        <v>2</v>
      </c>
      <c r="E6" s="39" t="s">
        <v>3</v>
      </c>
      <c r="F6" s="39" t="s">
        <v>4</v>
      </c>
      <c r="G6" s="39" t="s">
        <v>106</v>
      </c>
      <c r="H6" s="39" t="s">
        <v>6</v>
      </c>
      <c r="I6" s="40" t="s">
        <v>92</v>
      </c>
    </row>
    <row r="7" spans="1:9" s="17" customFormat="1" ht="111" customHeight="1" x14ac:dyDescent="0.2">
      <c r="A7" s="90">
        <v>1</v>
      </c>
      <c r="B7" s="91" t="s">
        <v>32</v>
      </c>
      <c r="C7" s="91" t="s">
        <v>34</v>
      </c>
      <c r="D7" s="86" t="s">
        <v>33</v>
      </c>
      <c r="E7" s="92">
        <v>27738184.760000002</v>
      </c>
      <c r="F7" s="92">
        <v>13816837.970000001</v>
      </c>
      <c r="G7" s="92">
        <v>11053470.380000001</v>
      </c>
      <c r="H7" s="99">
        <f>G7/F7*100</f>
        <v>80.000000028950197</v>
      </c>
      <c r="I7" s="93">
        <v>61</v>
      </c>
    </row>
    <row r="8" spans="1:9" s="17" customFormat="1" ht="52.5" customHeight="1" x14ac:dyDescent="0.2">
      <c r="A8" s="90">
        <v>2</v>
      </c>
      <c r="B8" s="91" t="s">
        <v>47</v>
      </c>
      <c r="C8" s="91" t="s">
        <v>46</v>
      </c>
      <c r="D8" s="86" t="s">
        <v>48</v>
      </c>
      <c r="E8" s="92">
        <v>10617916.310000001</v>
      </c>
      <c r="F8" s="92">
        <v>7534404.3499999996</v>
      </c>
      <c r="G8" s="92">
        <v>6027523.4800000004</v>
      </c>
      <c r="H8" s="99">
        <f t="shared" ref="H8:H23" si="0">G8/F8*100</f>
        <v>80</v>
      </c>
      <c r="I8" s="93">
        <v>56</v>
      </c>
    </row>
    <row r="9" spans="1:9" s="84" customFormat="1" ht="71.25" customHeight="1" x14ac:dyDescent="0.2">
      <c r="A9" s="90">
        <v>3</v>
      </c>
      <c r="B9" s="91" t="s">
        <v>57</v>
      </c>
      <c r="C9" s="91" t="s">
        <v>59</v>
      </c>
      <c r="D9" s="86" t="s">
        <v>58</v>
      </c>
      <c r="E9" s="92">
        <v>2643226.2400000002</v>
      </c>
      <c r="F9" s="92">
        <v>2163549.79</v>
      </c>
      <c r="G9" s="92">
        <v>1730839.83</v>
      </c>
      <c r="H9" s="99">
        <f t="shared" si="0"/>
        <v>79.999999907559328</v>
      </c>
      <c r="I9" s="93">
        <v>54</v>
      </c>
    </row>
    <row r="10" spans="1:9" s="17" customFormat="1" ht="56.25" customHeight="1" x14ac:dyDescent="0.2">
      <c r="A10" s="90">
        <v>4</v>
      </c>
      <c r="B10" s="91" t="s">
        <v>30</v>
      </c>
      <c r="C10" s="91" t="s">
        <v>15</v>
      </c>
      <c r="D10" s="86" t="s">
        <v>31</v>
      </c>
      <c r="E10" s="92">
        <v>11761523.01</v>
      </c>
      <c r="F10" s="92">
        <v>7901470.6200000001</v>
      </c>
      <c r="G10" s="92">
        <v>6110264.5899999999</v>
      </c>
      <c r="H10" s="99">
        <f t="shared" si="0"/>
        <v>77.330725935167749</v>
      </c>
      <c r="I10" s="93">
        <v>54</v>
      </c>
    </row>
    <row r="11" spans="1:9" s="17" customFormat="1" ht="53.25" customHeight="1" x14ac:dyDescent="0.2">
      <c r="A11" s="90">
        <v>5</v>
      </c>
      <c r="B11" s="91" t="s">
        <v>52</v>
      </c>
      <c r="C11" s="91" t="s">
        <v>40</v>
      </c>
      <c r="D11" s="86" t="s">
        <v>53</v>
      </c>
      <c r="E11" s="92">
        <v>6838561.0499999998</v>
      </c>
      <c r="F11" s="92">
        <v>4579596.87</v>
      </c>
      <c r="G11" s="92">
        <v>3663677.5</v>
      </c>
      <c r="H11" s="99">
        <f t="shared" si="0"/>
        <v>80.000000087343921</v>
      </c>
      <c r="I11" s="93">
        <v>51</v>
      </c>
    </row>
    <row r="12" spans="1:9" s="17" customFormat="1" ht="69.75" customHeight="1" x14ac:dyDescent="0.2">
      <c r="A12" s="90">
        <v>6</v>
      </c>
      <c r="B12" s="91" t="s">
        <v>44</v>
      </c>
      <c r="C12" s="91" t="s">
        <v>46</v>
      </c>
      <c r="D12" s="86" t="s">
        <v>45</v>
      </c>
      <c r="E12" s="92">
        <v>8995787.2699999996</v>
      </c>
      <c r="F12" s="92">
        <v>6582164.9199999999</v>
      </c>
      <c r="G12" s="92">
        <v>5265731.93</v>
      </c>
      <c r="H12" s="99">
        <f t="shared" si="0"/>
        <v>79.999999908844572</v>
      </c>
      <c r="I12" s="93">
        <v>50</v>
      </c>
    </row>
    <row r="13" spans="1:9" s="84" customFormat="1" ht="47.25" customHeight="1" x14ac:dyDescent="0.2">
      <c r="A13" s="90">
        <v>7</v>
      </c>
      <c r="B13" s="91" t="s">
        <v>10</v>
      </c>
      <c r="C13" s="91" t="s">
        <v>12</v>
      </c>
      <c r="D13" s="86" t="s">
        <v>11</v>
      </c>
      <c r="E13" s="92">
        <v>2884512.55</v>
      </c>
      <c r="F13" s="92">
        <v>2353524.35</v>
      </c>
      <c r="G13" s="92">
        <v>1882819</v>
      </c>
      <c r="H13" s="99">
        <f t="shared" si="0"/>
        <v>79.999979605054861</v>
      </c>
      <c r="I13" s="93">
        <v>48</v>
      </c>
    </row>
    <row r="14" spans="1:9" s="17" customFormat="1" ht="54.75" customHeight="1" x14ac:dyDescent="0.2">
      <c r="A14" s="90">
        <v>8</v>
      </c>
      <c r="B14" s="91" t="s">
        <v>18</v>
      </c>
      <c r="C14" s="91" t="s">
        <v>20</v>
      </c>
      <c r="D14" s="86" t="s">
        <v>19</v>
      </c>
      <c r="E14" s="92">
        <v>3708724.43</v>
      </c>
      <c r="F14" s="92">
        <v>3015223.11</v>
      </c>
      <c r="G14" s="92">
        <v>2412178.48</v>
      </c>
      <c r="H14" s="99">
        <f t="shared" si="0"/>
        <v>79.999999734679676</v>
      </c>
      <c r="I14" s="93">
        <v>48</v>
      </c>
    </row>
    <row r="15" spans="1:9" s="17" customFormat="1" ht="54.75" customHeight="1" x14ac:dyDescent="0.2">
      <c r="A15" s="90">
        <v>9</v>
      </c>
      <c r="B15" s="91" t="s">
        <v>35</v>
      </c>
      <c r="C15" s="91" t="s">
        <v>37</v>
      </c>
      <c r="D15" s="86" t="s">
        <v>36</v>
      </c>
      <c r="E15" s="92">
        <v>15904551.34</v>
      </c>
      <c r="F15" s="92">
        <v>9181799.9600000009</v>
      </c>
      <c r="G15" s="92">
        <v>7345439.96</v>
      </c>
      <c r="H15" s="99">
        <f t="shared" si="0"/>
        <v>79.999999912871118</v>
      </c>
      <c r="I15" s="93">
        <v>48</v>
      </c>
    </row>
    <row r="16" spans="1:9" s="17" customFormat="1" ht="68.25" customHeight="1" x14ac:dyDescent="0.2">
      <c r="A16" s="90">
        <v>10</v>
      </c>
      <c r="B16" s="91" t="s">
        <v>24</v>
      </c>
      <c r="C16" s="91" t="s">
        <v>26</v>
      </c>
      <c r="D16" s="86" t="s">
        <v>25</v>
      </c>
      <c r="E16" s="92">
        <v>2303040</v>
      </c>
      <c r="F16" s="92">
        <v>1864790.91</v>
      </c>
      <c r="G16" s="92">
        <v>1491832.73</v>
      </c>
      <c r="H16" s="99">
        <f t="shared" si="0"/>
        <v>80.000000107250628</v>
      </c>
      <c r="I16" s="93">
        <v>47</v>
      </c>
    </row>
    <row r="17" spans="1:9" s="84" customFormat="1" ht="83.25" customHeight="1" x14ac:dyDescent="0.2">
      <c r="A17" s="90">
        <v>11</v>
      </c>
      <c r="B17" s="91" t="s">
        <v>41</v>
      </c>
      <c r="C17" s="91" t="s">
        <v>43</v>
      </c>
      <c r="D17" s="86" t="s">
        <v>42</v>
      </c>
      <c r="E17" s="92">
        <v>15789133.619999999</v>
      </c>
      <c r="F17" s="92">
        <v>10268176.550000001</v>
      </c>
      <c r="G17" s="92">
        <v>8214541.2400000002</v>
      </c>
      <c r="H17" s="99">
        <f t="shared" si="0"/>
        <v>80</v>
      </c>
      <c r="I17" s="93">
        <v>46</v>
      </c>
    </row>
    <row r="18" spans="1:9" s="17" customFormat="1" ht="60.75" customHeight="1" x14ac:dyDescent="0.2">
      <c r="A18" s="90">
        <v>12</v>
      </c>
      <c r="B18" s="91" t="s">
        <v>38</v>
      </c>
      <c r="C18" s="91" t="s">
        <v>40</v>
      </c>
      <c r="D18" s="86" t="s">
        <v>39</v>
      </c>
      <c r="E18" s="92">
        <v>10025942.460000001</v>
      </c>
      <c r="F18" s="92">
        <v>7442911.4100000001</v>
      </c>
      <c r="G18" s="92">
        <v>5954329.1299999999</v>
      </c>
      <c r="H18" s="99">
        <f t="shared" si="0"/>
        <v>80.000000026871191</v>
      </c>
      <c r="I18" s="93">
        <v>45</v>
      </c>
    </row>
    <row r="19" spans="1:9" s="17" customFormat="1" ht="76.5" customHeight="1" x14ac:dyDescent="0.2">
      <c r="A19" s="90">
        <v>13</v>
      </c>
      <c r="B19" s="87" t="s">
        <v>13</v>
      </c>
      <c r="C19" s="87" t="s">
        <v>15</v>
      </c>
      <c r="D19" s="87" t="s">
        <v>14</v>
      </c>
      <c r="E19" s="92">
        <v>15585900</v>
      </c>
      <c r="F19" s="92">
        <v>10633754.15</v>
      </c>
      <c r="G19" s="92">
        <v>8507003.3200000003</v>
      </c>
      <c r="H19" s="99">
        <f t="shared" si="0"/>
        <v>80</v>
      </c>
      <c r="I19" s="93">
        <v>45</v>
      </c>
    </row>
    <row r="20" spans="1:9" s="17" customFormat="1" ht="52.5" customHeight="1" x14ac:dyDescent="0.2">
      <c r="A20" s="90">
        <v>14</v>
      </c>
      <c r="B20" s="91" t="s">
        <v>16</v>
      </c>
      <c r="C20" s="91" t="s">
        <v>12</v>
      </c>
      <c r="D20" s="86" t="s">
        <v>17</v>
      </c>
      <c r="E20" s="92">
        <v>1873905.21</v>
      </c>
      <c r="F20" s="92">
        <v>1394632.49</v>
      </c>
      <c r="G20" s="92">
        <v>1115705.99</v>
      </c>
      <c r="H20" s="99">
        <f t="shared" si="0"/>
        <v>79.999999856593035</v>
      </c>
      <c r="I20" s="93">
        <v>44</v>
      </c>
    </row>
    <row r="21" spans="1:9" s="17" customFormat="1" ht="60" customHeight="1" x14ac:dyDescent="0.2">
      <c r="A21" s="90">
        <v>15</v>
      </c>
      <c r="B21" s="91" t="s">
        <v>27</v>
      </c>
      <c r="C21" s="91" t="s">
        <v>29</v>
      </c>
      <c r="D21" s="86" t="s">
        <v>28</v>
      </c>
      <c r="E21" s="92">
        <v>4420767.5999999996</v>
      </c>
      <c r="F21" s="92">
        <v>3375026.16</v>
      </c>
      <c r="G21" s="92">
        <v>2700020.92</v>
      </c>
      <c r="H21" s="99">
        <f t="shared" si="0"/>
        <v>79.999999762964791</v>
      </c>
      <c r="I21" s="93">
        <v>44</v>
      </c>
    </row>
    <row r="22" spans="1:9" s="17" customFormat="1" ht="60" customHeight="1" x14ac:dyDescent="0.2">
      <c r="A22" s="90">
        <v>16</v>
      </c>
      <c r="B22" s="91" t="s">
        <v>49</v>
      </c>
      <c r="C22" s="91" t="s">
        <v>51</v>
      </c>
      <c r="D22" s="86" t="s">
        <v>50</v>
      </c>
      <c r="E22" s="92">
        <v>24600682.899999999</v>
      </c>
      <c r="F22" s="92">
        <v>16424455.93</v>
      </c>
      <c r="G22" s="92">
        <v>13139564.74</v>
      </c>
      <c r="H22" s="99">
        <f t="shared" si="0"/>
        <v>79.999999975646077</v>
      </c>
      <c r="I22" s="93">
        <v>44</v>
      </c>
    </row>
    <row r="23" spans="1:9" s="17" customFormat="1" ht="38.25" customHeight="1" x14ac:dyDescent="0.2">
      <c r="A23" s="94">
        <v>17</v>
      </c>
      <c r="B23" s="89" t="s">
        <v>60</v>
      </c>
      <c r="C23" s="89" t="s">
        <v>62</v>
      </c>
      <c r="D23" s="89" t="s">
        <v>61</v>
      </c>
      <c r="E23" s="92">
        <v>3954450</v>
      </c>
      <c r="F23" s="92">
        <v>3052100</v>
      </c>
      <c r="G23" s="92">
        <v>2441680</v>
      </c>
      <c r="H23" s="99">
        <f t="shared" si="0"/>
        <v>80</v>
      </c>
      <c r="I23" s="93">
        <v>44</v>
      </c>
    </row>
    <row r="24" spans="1:9" ht="45.75" customHeight="1" x14ac:dyDescent="0.2">
      <c r="A24" s="95"/>
      <c r="B24" s="101" t="s">
        <v>104</v>
      </c>
      <c r="C24" s="102"/>
      <c r="D24" s="103"/>
      <c r="E24" s="96">
        <f>SUM(E7:E23)</f>
        <v>169646808.75000003</v>
      </c>
      <c r="F24" s="97">
        <f>SUM(F7:F23)</f>
        <v>111584419.53999999</v>
      </c>
      <c r="G24" s="97">
        <f>SUM(G7:G23)</f>
        <v>89056623.219999984</v>
      </c>
      <c r="H24" s="97"/>
      <c r="I24" s="98"/>
    </row>
    <row r="25" spans="1:9" x14ac:dyDescent="0.2">
      <c r="G25" s="71"/>
      <c r="H25" s="71"/>
    </row>
  </sheetData>
  <mergeCells count="3">
    <mergeCell ref="A3:I3"/>
    <mergeCell ref="A4:I4"/>
    <mergeCell ref="B24:D2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Baza oceny</vt:lpstr>
      <vt:lpstr>Baza</vt:lpstr>
      <vt:lpstr>efektywność oczyszczalnia  same</vt:lpstr>
      <vt:lpstr>załącznik nr 1 lista podstawowa</vt:lpstr>
      <vt:lpstr>'Baza oceny'!Obszar_wydruku</vt:lpstr>
      <vt:lpstr>'efektywność oczyszczalnia  same'!Obszar_wydruku</vt:lpstr>
      <vt:lpstr>'załącznik nr 1 lista podstawowa'!Obszar_wydruku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Sikora, Ewa</dc:creator>
  <cp:lastModifiedBy>Bracik, Joanna</cp:lastModifiedBy>
  <cp:lastPrinted>2017-08-07T06:31:12Z</cp:lastPrinted>
  <dcterms:created xsi:type="dcterms:W3CDTF">2017-03-27T09:04:45Z</dcterms:created>
  <dcterms:modified xsi:type="dcterms:W3CDTF">2018-09-27T11:53:59Z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2017-03-27T10:58:06Z</dcterms:created>
  <cp:revision>0</cp:revision>
</cp:coreProperties>
</file>